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288" windowWidth="18480" windowHeight="8076" tabRatio="727" activeTab="1"/>
  </bookViews>
  <sheets>
    <sheet name="コストデータ表" sheetId="8" r:id="rId1"/>
    <sheet name="検討概算A" sheetId="1" r:id="rId2"/>
    <sheet name="検討概算B" sheetId="6" r:id="rId3"/>
    <sheet name="AとB" sheetId="7" r:id="rId4"/>
  </sheets>
  <definedNames>
    <definedName name="_xlnm.Print_Area" localSheetId="3">AとB!$A$1:$P$14</definedName>
    <definedName name="_xlnm.Print_Area" localSheetId="0">コストデータ表!$B$2:$L$87</definedName>
    <definedName name="_xlnm.Print_Area" localSheetId="1">検討概算A!$A$1:$AR$55</definedName>
    <definedName name="_xlnm.Print_Area" localSheetId="2">検討概算B!$A$1:$AS$55</definedName>
  </definedNames>
  <calcPr calcId="152511"/>
</workbook>
</file>

<file path=xl/calcChain.xml><?xml version="1.0" encoding="utf-8"?>
<calcChain xmlns="http://schemas.openxmlformats.org/spreadsheetml/2006/main">
  <c r="AO52" i="1" l="1"/>
  <c r="AN23" i="6"/>
  <c r="AN52" i="6"/>
  <c r="AP52" i="6" s="1"/>
  <c r="AM23" i="1"/>
  <c r="AM52" i="1"/>
  <c r="AG37" i="1"/>
  <c r="AE37" i="1"/>
  <c r="AE40" i="1"/>
  <c r="AK40" i="1" s="1"/>
  <c r="AE39" i="1"/>
  <c r="AK39" i="1" s="1"/>
  <c r="AE38" i="1"/>
  <c r="AG40" i="1"/>
  <c r="AG39" i="1"/>
  <c r="AG38" i="1"/>
  <c r="AK46" i="1"/>
  <c r="AM46" i="1" s="1"/>
  <c r="Q46" i="1"/>
  <c r="S46" i="1" s="1"/>
  <c r="M40" i="1"/>
  <c r="K40" i="1"/>
  <c r="M39" i="1"/>
  <c r="K39" i="1"/>
  <c r="M38" i="1"/>
  <c r="K38" i="1"/>
  <c r="Q38" i="1" s="1"/>
  <c r="Q37" i="1"/>
  <c r="AF39" i="6"/>
  <c r="AH40" i="6"/>
  <c r="AF40" i="6"/>
  <c r="AL40" i="6" s="1"/>
  <c r="AH39" i="6"/>
  <c r="AL38" i="6"/>
  <c r="AL37" i="6"/>
  <c r="Q37" i="6"/>
  <c r="K40" i="6"/>
  <c r="Q40" i="6" s="1"/>
  <c r="K39" i="6"/>
  <c r="M39" i="6"/>
  <c r="M38" i="6"/>
  <c r="K38" i="6"/>
  <c r="M40" i="6"/>
  <c r="Q39" i="6" l="1"/>
  <c r="AL39" i="6"/>
  <c r="Q38" i="6"/>
  <c r="Q39" i="1"/>
  <c r="Q40" i="1"/>
  <c r="Q41" i="1"/>
  <c r="S41" i="1" s="1"/>
  <c r="AK38" i="1"/>
  <c r="AK37" i="1"/>
  <c r="AK41" i="1" s="1"/>
  <c r="AM41" i="1" s="1"/>
  <c r="AL41" i="6"/>
  <c r="V28" i="1" l="1"/>
  <c r="AP28" i="1" s="1"/>
  <c r="V28" i="6"/>
  <c r="AQ28" i="6" s="1"/>
  <c r="F8" i="8" l="1"/>
  <c r="F11" i="8"/>
  <c r="G11" i="8"/>
  <c r="K11" i="8"/>
  <c r="F12" i="8"/>
  <c r="K12" i="8"/>
  <c r="E13" i="8"/>
  <c r="F13" i="8"/>
  <c r="F14" i="8"/>
  <c r="K14" i="8"/>
  <c r="L14" i="8"/>
  <c r="F15" i="8"/>
  <c r="L15" i="8"/>
  <c r="F16" i="8"/>
  <c r="K16" i="8"/>
  <c r="L16" i="8"/>
  <c r="F17" i="8"/>
  <c r="K17" i="8"/>
  <c r="F82" i="8" s="1"/>
  <c r="L17" i="8"/>
  <c r="F18" i="8"/>
  <c r="K18" i="8"/>
  <c r="F83" i="8" s="1"/>
  <c r="L18" i="8"/>
  <c r="F19" i="8"/>
  <c r="K19" i="8"/>
  <c r="F84" i="8" s="1"/>
  <c r="L19" i="8"/>
  <c r="F20" i="8"/>
  <c r="G20" i="8"/>
  <c r="K20" i="8"/>
  <c r="L20" i="8"/>
  <c r="F21" i="8"/>
  <c r="G21" i="8"/>
  <c r="K21" i="8"/>
  <c r="L21" i="8"/>
  <c r="F22" i="8"/>
  <c r="G85" i="8" s="1"/>
  <c r="L22" i="8"/>
  <c r="E23" i="8"/>
  <c r="F23" i="8" s="1"/>
  <c r="F24" i="8"/>
  <c r="F25" i="8"/>
  <c r="F26" i="8"/>
  <c r="G26" i="8"/>
  <c r="F27" i="8"/>
  <c r="G27" i="8"/>
  <c r="F28" i="8"/>
  <c r="G28" i="8"/>
  <c r="F29" i="8"/>
  <c r="G29" i="8"/>
  <c r="F30" i="8"/>
  <c r="G30" i="8"/>
  <c r="E31" i="8"/>
  <c r="F31" i="8" s="1"/>
  <c r="E33" i="8"/>
  <c r="F33" i="8" s="1"/>
  <c r="E34" i="8"/>
  <c r="F34" i="8"/>
  <c r="E35" i="8"/>
  <c r="F35" i="8"/>
  <c r="E36" i="8"/>
  <c r="F36" i="8" s="1"/>
  <c r="F37" i="8"/>
  <c r="G37" i="8"/>
  <c r="F39" i="8"/>
  <c r="K39" i="8"/>
  <c r="F40" i="8"/>
  <c r="G40" i="8"/>
  <c r="K40" i="8"/>
  <c r="L40" i="8"/>
  <c r="F41" i="8"/>
  <c r="G41" i="8"/>
  <c r="K41" i="8"/>
  <c r="L41" i="8"/>
  <c r="F42" i="8"/>
  <c r="G42" i="8"/>
  <c r="K42" i="8"/>
  <c r="F43" i="8"/>
  <c r="G43" i="8"/>
  <c r="K43" i="8"/>
  <c r="F44" i="8"/>
  <c r="G44" i="8"/>
  <c r="K44" i="8"/>
  <c r="F45" i="8"/>
  <c r="G45" i="8"/>
  <c r="K45" i="8"/>
  <c r="E46" i="8"/>
  <c r="F46" i="8" s="1"/>
  <c r="F48" i="8"/>
  <c r="F49" i="8"/>
  <c r="F50" i="8"/>
  <c r="G50" i="8"/>
  <c r="E51" i="8"/>
  <c r="F51" i="8"/>
  <c r="F52" i="8"/>
  <c r="G52" i="8"/>
  <c r="F54" i="8"/>
  <c r="K54" i="8"/>
  <c r="L54" i="8"/>
  <c r="F55" i="8"/>
  <c r="L55" i="8"/>
  <c r="F56" i="8"/>
  <c r="K56" i="8"/>
  <c r="L56" i="8"/>
  <c r="F57" i="8"/>
  <c r="L57" i="8"/>
  <c r="F58" i="8"/>
  <c r="L58" i="8"/>
  <c r="F59" i="8"/>
  <c r="L59" i="8"/>
  <c r="E60" i="8"/>
  <c r="F60" i="8" s="1"/>
  <c r="F61" i="8"/>
  <c r="K61" i="8"/>
  <c r="L61" i="8"/>
  <c r="F62" i="8"/>
  <c r="K62" i="8"/>
  <c r="L62" i="8"/>
  <c r="F63" i="8"/>
  <c r="K63" i="8"/>
  <c r="L63" i="8"/>
  <c r="F64" i="8"/>
  <c r="F65" i="8"/>
  <c r="F66" i="8"/>
  <c r="E67" i="8"/>
  <c r="F67" i="8"/>
  <c r="E70" i="8"/>
  <c r="E71" i="8"/>
  <c r="F71" i="8"/>
  <c r="E72" i="8"/>
  <c r="F72" i="8"/>
  <c r="D83" i="8" s="1"/>
  <c r="E83" i="8" s="1"/>
  <c r="E73" i="8"/>
  <c r="E76" i="8"/>
  <c r="F76" i="8"/>
  <c r="E77" i="8"/>
  <c r="D81" i="8"/>
  <c r="E81" i="8"/>
  <c r="G81" i="8" s="1"/>
  <c r="F81" i="8"/>
  <c r="D82" i="8"/>
  <c r="E82" i="8" s="1"/>
  <c r="E84" i="8"/>
  <c r="G84" i="8" s="1"/>
  <c r="G83" i="8" l="1"/>
  <c r="G76" i="8"/>
  <c r="E38" i="8"/>
  <c r="F38" i="8" s="1"/>
  <c r="F78" i="8"/>
  <c r="E32" i="8"/>
  <c r="F32" i="8" s="1"/>
  <c r="D78" i="8"/>
  <c r="E78" i="8" s="1"/>
  <c r="G78" i="8" s="1"/>
  <c r="G82" i="8"/>
  <c r="G86" i="8"/>
  <c r="F77" i="8"/>
  <c r="G77" i="8" s="1"/>
  <c r="AL46" i="6"/>
  <c r="AN46" i="6" s="1"/>
  <c r="Q46" i="6"/>
  <c r="S46" i="6" s="1"/>
  <c r="AN26" i="6"/>
  <c r="S26" i="6"/>
  <c r="U26" i="6" s="1"/>
  <c r="AN25" i="6"/>
  <c r="S25" i="6"/>
  <c r="U25" i="6" s="1"/>
  <c r="AN24" i="6"/>
  <c r="S24" i="6"/>
  <c r="U24" i="6" s="1"/>
  <c r="S23" i="6"/>
  <c r="U23" i="6" s="1"/>
  <c r="Q52" i="6" s="1"/>
  <c r="S52" i="6" s="1"/>
  <c r="AQ52" i="6" s="1"/>
  <c r="AK23" i="6" s="1"/>
  <c r="AL23" i="6" s="1"/>
  <c r="AP23" i="6" s="1"/>
  <c r="AN22" i="6"/>
  <c r="AL22" i="6"/>
  <c r="S22" i="6"/>
  <c r="U22" i="6" s="1"/>
  <c r="AN21" i="6"/>
  <c r="AL21" i="6"/>
  <c r="S21" i="6"/>
  <c r="U21" i="6" s="1"/>
  <c r="AN20" i="6"/>
  <c r="AL20" i="6"/>
  <c r="S20" i="6"/>
  <c r="U20" i="6" s="1"/>
  <c r="AN19" i="6"/>
  <c r="S19" i="6"/>
  <c r="Q19" i="6"/>
  <c r="AN18" i="6"/>
  <c r="AL18" i="6"/>
  <c r="AP18" i="6" s="1"/>
  <c r="S18" i="6"/>
  <c r="U18" i="6" s="1"/>
  <c r="AN17" i="6"/>
  <c r="S17" i="6"/>
  <c r="Q17" i="6"/>
  <c r="AL17" i="6" s="1"/>
  <c r="AN16" i="6"/>
  <c r="S16" i="6"/>
  <c r="Q16" i="6"/>
  <c r="AN15" i="6"/>
  <c r="S15" i="6"/>
  <c r="U15" i="6" s="1"/>
  <c r="AN14" i="6"/>
  <c r="AL14" i="6"/>
  <c r="S14" i="6"/>
  <c r="U14" i="6" s="1"/>
  <c r="E47" i="8" l="1"/>
  <c r="G79" i="8"/>
  <c r="U16" i="6"/>
  <c r="F47" i="8"/>
  <c r="E53" i="8"/>
  <c r="AP17" i="6"/>
  <c r="AP20" i="6"/>
  <c r="AN41" i="6"/>
  <c r="AP21" i="6"/>
  <c r="AP22" i="6"/>
  <c r="AP14" i="6"/>
  <c r="U17" i="6"/>
  <c r="U19" i="6"/>
  <c r="Q41" i="6"/>
  <c r="S41" i="6" s="1"/>
  <c r="AQ46" i="6"/>
  <c r="AP46" i="6"/>
  <c r="G25" i="8" l="1"/>
  <c r="G14" i="8"/>
  <c r="G34" i="8"/>
  <c r="G24" i="8"/>
  <c r="G64" i="8"/>
  <c r="G32" i="8"/>
  <c r="G16" i="8"/>
  <c r="F53" i="8"/>
  <c r="G19" i="8"/>
  <c r="G22" i="8"/>
  <c r="G62" i="8"/>
  <c r="G65" i="8"/>
  <c r="G49" i="8"/>
  <c r="G17" i="8"/>
  <c r="G12" i="8"/>
  <c r="G57" i="8"/>
  <c r="G55" i="8"/>
  <c r="G23" i="8"/>
  <c r="P23" i="8" s="1"/>
  <c r="G66" i="8"/>
  <c r="G15" i="8"/>
  <c r="G38" i="8"/>
  <c r="P21" i="8" s="1"/>
  <c r="G39" i="8"/>
  <c r="G18" i="8"/>
  <c r="G63" i="8"/>
  <c r="G54" i="8"/>
  <c r="G35" i="8"/>
  <c r="G46" i="8"/>
  <c r="P20" i="8" s="1"/>
  <c r="G59" i="8"/>
  <c r="G61" i="8"/>
  <c r="G58" i="8"/>
  <c r="G13" i="8"/>
  <c r="P24" i="8" s="1"/>
  <c r="G60" i="8"/>
  <c r="G51" i="8"/>
  <c r="P19" i="8" s="1"/>
  <c r="G56" i="8"/>
  <c r="G53" i="8"/>
  <c r="G67" i="8"/>
  <c r="G33" i="8"/>
  <c r="G47" i="8"/>
  <c r="G31" i="8"/>
  <c r="P22" i="8" s="1"/>
  <c r="G36" i="8"/>
  <c r="G48" i="8"/>
  <c r="AP41" i="6"/>
  <c r="AL19" i="6"/>
  <c r="AP19" i="6" s="1"/>
  <c r="U27" i="6"/>
  <c r="U28" i="6" s="1"/>
  <c r="U29" i="6" s="1"/>
  <c r="U30" i="6" s="1"/>
  <c r="AQ41" i="6"/>
  <c r="AK16" i="6" s="1"/>
  <c r="AL16" i="6" s="1"/>
  <c r="AP16" i="6" s="1"/>
  <c r="AL25" i="6"/>
  <c r="AP25" i="6" s="1"/>
  <c r="AK26" i="6"/>
  <c r="AL26" i="6" s="1"/>
  <c r="AP26" i="6" s="1"/>
  <c r="AL24" i="6"/>
  <c r="AP24" i="6" s="1"/>
  <c r="Q16" i="1"/>
  <c r="Q17" i="1"/>
  <c r="AK17" i="1" s="1"/>
  <c r="AM26" i="1"/>
  <c r="AM25" i="1"/>
  <c r="AM24" i="1"/>
  <c r="AM22" i="1"/>
  <c r="AM21" i="1"/>
  <c r="AM20" i="1"/>
  <c r="AM19" i="1"/>
  <c r="AM18" i="1"/>
  <c r="AM17" i="1"/>
  <c r="AM16" i="1"/>
  <c r="AM15" i="1"/>
  <c r="AM14" i="1"/>
  <c r="AK22" i="1"/>
  <c r="AK14" i="1"/>
  <c r="AK18" i="1"/>
  <c r="AK20" i="1"/>
  <c r="AK21" i="1"/>
  <c r="Q19" i="1"/>
  <c r="S22" i="1"/>
  <c r="U22" i="1" s="1"/>
  <c r="S23" i="1"/>
  <c r="U23" i="1" s="1"/>
  <c r="Q52" i="1" s="1"/>
  <c r="S52" i="1" s="1"/>
  <c r="AP52" i="1" s="1"/>
  <c r="AJ23" i="1" s="1"/>
  <c r="AK23" i="1" s="1"/>
  <c r="AO23" i="1" s="1"/>
  <c r="S21" i="1"/>
  <c r="U21" i="1" s="1"/>
  <c r="S20" i="1"/>
  <c r="U20" i="1" s="1"/>
  <c r="S19" i="1"/>
  <c r="S18" i="1"/>
  <c r="U18" i="1" s="1"/>
  <c r="S17" i="1"/>
  <c r="S16" i="1"/>
  <c r="S15" i="1"/>
  <c r="U15" i="1" s="1"/>
  <c r="S26" i="1"/>
  <c r="U26" i="1" s="1"/>
  <c r="S25" i="1"/>
  <c r="U25" i="1" s="1"/>
  <c r="S24" i="1"/>
  <c r="U24" i="1" s="1"/>
  <c r="S14" i="1"/>
  <c r="U14" i="1" s="1"/>
  <c r="AO20" i="1" l="1"/>
  <c r="AK15" i="6"/>
  <c r="AL15" i="6" s="1"/>
  <c r="AP15" i="6" s="1"/>
  <c r="AP27" i="6" s="1"/>
  <c r="AP28" i="6" s="1"/>
  <c r="AO14" i="1"/>
  <c r="AO22" i="1"/>
  <c r="AO46" i="1"/>
  <c r="AO21" i="1"/>
  <c r="AO18" i="1"/>
  <c r="U17" i="1"/>
  <c r="AO17" i="1"/>
  <c r="AP46" i="1"/>
  <c r="U19" i="1"/>
  <c r="U16" i="1"/>
  <c r="U27" i="1" l="1"/>
  <c r="U28" i="1" s="1"/>
  <c r="U29" i="1" s="1"/>
  <c r="U30" i="1" s="1"/>
  <c r="AO41" i="1"/>
  <c r="AP29" i="6"/>
  <c r="AP30" i="6" s="1"/>
  <c r="AJ26" i="1"/>
  <c r="AK26" i="1" s="1"/>
  <c r="AO26" i="1" s="1"/>
  <c r="AP41" i="1"/>
  <c r="AJ15" i="1" s="1"/>
  <c r="AK15" i="1" s="1"/>
  <c r="AO15" i="1" s="1"/>
  <c r="AQ30" i="6" l="1"/>
  <c r="J12" i="7"/>
  <c r="AK25" i="1"/>
  <c r="AO25" i="1" s="1"/>
  <c r="AJ16" i="1"/>
  <c r="AK16" i="1" s="1"/>
  <c r="AO16" i="1" s="1"/>
  <c r="AK24" i="1"/>
  <c r="AO24" i="1" s="1"/>
  <c r="AK19" i="1"/>
  <c r="AO19" i="1" s="1"/>
  <c r="AO27" i="1" l="1"/>
  <c r="AO28" i="1" s="1"/>
  <c r="AO29" i="1" s="1"/>
  <c r="AO30" i="1" s="1"/>
  <c r="AP30" i="1" l="1"/>
  <c r="D12" i="7"/>
  <c r="D13" i="7" l="1"/>
  <c r="J13" i="7"/>
</calcChain>
</file>

<file path=xl/comments1.xml><?xml version="1.0" encoding="utf-8"?>
<comments xmlns="http://schemas.openxmlformats.org/spreadsheetml/2006/main">
  <authors>
    <author>作成者</author>
  </authors>
  <commentList>
    <comment ref="D3" authorId="0" shapeId="0">
      <text>
        <r>
          <rPr>
            <sz val="9"/>
            <color indexed="81"/>
            <rFont val="ＭＳ Ｐ明朝"/>
            <family val="1"/>
            <charset val="128"/>
          </rPr>
          <t>ひとつのプロジェクトで棟区分・用途が違う場合は棟毎で１枚のシートを作成してください</t>
        </r>
      </text>
    </comment>
    <comment ref="G8" authorId="0" shapeId="0">
      <text>
        <r>
          <rPr>
            <sz val="9"/>
            <color indexed="81"/>
            <rFont val="ＭＳ Ｐゴシック"/>
            <family val="3"/>
            <charset val="128"/>
          </rPr>
          <t xml:space="preserve">延べ㎡とする場合は水色欄を分母としてください
</t>
        </r>
      </text>
    </comment>
    <comment ref="E11" authorId="0" shapeId="0">
      <text>
        <r>
          <rPr>
            <b/>
            <sz val="9"/>
            <color indexed="81"/>
            <rFont val="ＭＳ Ｐゴシック"/>
            <family val="3"/>
            <charset val="128"/>
          </rPr>
          <t xml:space="preserve">金額・数量は薄黄色内を記載します
</t>
        </r>
      </text>
    </comment>
    <comment ref="L14" authorId="0" shapeId="0">
      <text>
        <r>
          <rPr>
            <sz val="9"/>
            <color indexed="81"/>
            <rFont val="ＭＳ Ｐ明朝"/>
            <family val="1"/>
            <charset val="128"/>
          </rPr>
          <t>建築面積当りの数量
歩掛です【黄色】</t>
        </r>
        <r>
          <rPr>
            <sz val="9"/>
            <color indexed="81"/>
            <rFont val="ＭＳ Ｐゴシック"/>
            <family val="3"/>
            <charset val="128"/>
          </rPr>
          <t xml:space="preserve">
</t>
        </r>
      </text>
    </comment>
    <comment ref="L18" authorId="0" shapeId="0">
      <text>
        <r>
          <rPr>
            <sz val="9"/>
            <color indexed="81"/>
            <rFont val="ＭＳ Ｐ明朝"/>
            <family val="1"/>
            <charset val="128"/>
          </rPr>
          <t>延べ面積当りの数量
歩掛です【水色】</t>
        </r>
        <r>
          <rPr>
            <sz val="9"/>
            <color indexed="81"/>
            <rFont val="ＭＳ Ｐゴシック"/>
            <family val="3"/>
            <charset val="128"/>
          </rPr>
          <t xml:space="preserve">
</t>
        </r>
      </text>
    </comment>
    <comment ref="D27" authorId="0" shapeId="0">
      <text>
        <r>
          <rPr>
            <sz val="9"/>
            <color indexed="81"/>
            <rFont val="ＭＳ Ｐ明朝"/>
            <family val="1"/>
            <charset val="128"/>
          </rPr>
          <t>空欄へは外部内部に関わらず特殊な工事を計上しておくとﾃﾞｰﾀﾍﾞｰｽとして便利です。</t>
        </r>
      </text>
    </comment>
    <comment ref="L40" authorId="0" shapeId="0">
      <text>
        <r>
          <rPr>
            <sz val="9"/>
            <color indexed="81"/>
            <rFont val="ＭＳ Ｐ明朝"/>
            <family val="1"/>
            <charset val="128"/>
          </rPr>
          <t>（敷地面積－建築面積）
当りの数量歩掛です</t>
        </r>
      </text>
    </comment>
    <comment ref="D49" authorId="0" shapeId="0">
      <text>
        <r>
          <rPr>
            <sz val="9"/>
            <color indexed="81"/>
            <rFont val="ＭＳ Ｐ明朝"/>
            <family val="1"/>
            <charset val="128"/>
          </rPr>
          <t>必要に応じて使いわけします</t>
        </r>
      </text>
    </comment>
    <comment ref="D52" authorId="0" shapeId="0">
      <text>
        <r>
          <rPr>
            <sz val="9"/>
            <color indexed="81"/>
            <rFont val="ＭＳ Ｐ明朝"/>
            <family val="1"/>
            <charset val="128"/>
          </rPr>
          <t>値引がある場合はここへ計上し
各項目へ案分しません
合計にも含めない
（単価歩掛が不明瞭となります）</t>
        </r>
      </text>
    </comment>
    <comment ref="H53" authorId="0" shapeId="0">
      <text>
        <r>
          <rPr>
            <sz val="9"/>
            <color indexed="81"/>
            <rFont val="ＭＳ Ｐ明朝"/>
            <family val="1"/>
            <charset val="128"/>
          </rPr>
          <t>・項目欄は代表的な仕上を記入
・不足分は備忘録欄に記入します</t>
        </r>
      </text>
    </comment>
    <comment ref="I53" authorId="0" shapeId="0">
      <text>
        <r>
          <rPr>
            <sz val="9"/>
            <color indexed="81"/>
            <rFont val="ＭＳ Ｐ明朝"/>
            <family val="1"/>
            <charset val="128"/>
          </rPr>
          <t>見積数量の総和を記入
（チェックシート数量利用すると便利）</t>
        </r>
      </text>
    </comment>
    <comment ref="C54" authorId="0" shapeId="0">
      <text>
        <r>
          <rPr>
            <sz val="9"/>
            <color indexed="81"/>
            <rFont val="ＭＳ Ｐ明朝"/>
            <family val="1"/>
            <charset val="128"/>
          </rPr>
          <t>ここで部位毎に仕分けします。（科目別見積書であれば明細書を部位別に集計します）</t>
        </r>
        <r>
          <rPr>
            <sz val="9"/>
            <color indexed="81"/>
            <rFont val="ＭＳ Ｐゴシック"/>
            <family val="3"/>
            <charset val="128"/>
          </rPr>
          <t xml:space="preserve">
</t>
        </r>
      </text>
    </comment>
    <comment ref="C74" authorId="0" shapeId="0">
      <text>
        <r>
          <rPr>
            <sz val="9"/>
            <color indexed="81"/>
            <rFont val="ＭＳ Ｐ明朝"/>
            <family val="1"/>
            <charset val="128"/>
          </rPr>
          <t>覚書き・形状等を記入すると便利です</t>
        </r>
      </text>
    </comment>
    <comment ref="H74" authorId="0" shapeId="0">
      <text>
        <r>
          <rPr>
            <sz val="6"/>
            <color indexed="10"/>
            <rFont val="ＭＳ Ｐ明朝"/>
            <family val="1"/>
            <charset val="128"/>
          </rPr>
          <t xml:space="preserve">
</t>
        </r>
        <r>
          <rPr>
            <sz val="6"/>
            <color indexed="10"/>
            <rFont val="ＭＳ Ｐゴシック"/>
            <family val="3"/>
            <charset val="128"/>
          </rPr>
          <t>●別途工事（下記から選択し張付が可能）</t>
        </r>
        <r>
          <rPr>
            <sz val="6"/>
            <color indexed="81"/>
            <rFont val="ＭＳ Ｐ明朝"/>
            <family val="1"/>
            <charset val="128"/>
          </rPr>
          <t xml:space="preserve">
・地中障害物の撤去工事
・産業廃棄物・土壌汚染処理工事
・可動家具・什器・備品・ロッカー
・敷物・マット・カーテン・ブラインド
・社名板・表札・黒板・掲示板・定礎板
・市水引込分担金並びに負担金
・排水接続負担金
・電話機器及び入線工事
・ＬＡＮ機器本体及び設置工事
・ＣＡＴＶ設備及び入線工事
・警備保障機器並びに配管・配線工事
・ＰＯＳ用機器並びに配管・配線工事
・厨房器具
・消化器
・電波障害事前事後調査費並びに対策工事
・諸官庁指示・指導による追加工事
・
・
</t>
        </r>
        <r>
          <rPr>
            <sz val="6"/>
            <color indexed="10"/>
            <rFont val="ＭＳ Ｐゴシック"/>
            <family val="3"/>
            <charset val="128"/>
          </rPr>
          <t>●ご支給品</t>
        </r>
        <r>
          <rPr>
            <sz val="6"/>
            <color indexed="81"/>
            <rFont val="ＭＳ Ｐ明朝"/>
            <family val="1"/>
            <charset val="128"/>
          </rPr>
          <t xml:space="preserve">
・工事用の電力・工事用水
・工事用仮設用地
・
・</t>
        </r>
      </text>
    </comment>
  </commentList>
</comments>
</file>

<file path=xl/comments2.xml><?xml version="1.0" encoding="utf-8"?>
<comments xmlns="http://schemas.openxmlformats.org/spreadsheetml/2006/main">
  <authors>
    <author>作成者</author>
  </authors>
  <commentList>
    <comment ref="Q14" authorId="0" shapeId="0">
      <text>
        <r>
          <rPr>
            <sz val="9"/>
            <color indexed="81"/>
            <rFont val="ＭＳ Ｐゴシック"/>
            <family val="3"/>
            <charset val="128"/>
          </rPr>
          <t>コストデータ表から単価を入力</t>
        </r>
      </text>
    </comment>
    <comment ref="K37" authorId="0" shapeId="0">
      <text>
        <r>
          <rPr>
            <b/>
            <sz val="9"/>
            <color indexed="81"/>
            <rFont val="ＭＳ Ｐゴシック"/>
            <family val="3"/>
            <charset val="128"/>
          </rPr>
          <t>階高を入力</t>
        </r>
      </text>
    </comment>
    <comment ref="AE37" authorId="0" shapeId="0">
      <text>
        <r>
          <rPr>
            <b/>
            <sz val="9"/>
            <color indexed="81"/>
            <rFont val="ＭＳ Ｐゴシック"/>
            <family val="3"/>
            <charset val="128"/>
          </rPr>
          <t>階高を入力</t>
        </r>
      </text>
    </comment>
    <comment ref="K38" authorId="0" shapeId="0">
      <text>
        <r>
          <rPr>
            <b/>
            <sz val="9"/>
            <color indexed="81"/>
            <rFont val="ＭＳ Ｐゴシック"/>
            <family val="3"/>
            <charset val="128"/>
          </rPr>
          <t>階高を入力</t>
        </r>
      </text>
    </comment>
    <comment ref="AE38" authorId="0" shapeId="0">
      <text>
        <r>
          <rPr>
            <b/>
            <sz val="9"/>
            <color indexed="81"/>
            <rFont val="ＭＳ Ｐゴシック"/>
            <family val="3"/>
            <charset val="128"/>
          </rPr>
          <t>階高を入力</t>
        </r>
      </text>
    </comment>
    <comment ref="K39" authorId="0" shapeId="0">
      <text>
        <r>
          <rPr>
            <b/>
            <sz val="9"/>
            <color indexed="81"/>
            <rFont val="ＭＳ Ｐゴシック"/>
            <family val="3"/>
            <charset val="128"/>
          </rPr>
          <t>階高を入力</t>
        </r>
      </text>
    </comment>
    <comment ref="AE39" authorId="0" shapeId="0">
      <text>
        <r>
          <rPr>
            <b/>
            <sz val="9"/>
            <color indexed="81"/>
            <rFont val="ＭＳ Ｐゴシック"/>
            <family val="3"/>
            <charset val="128"/>
          </rPr>
          <t>階高を入力</t>
        </r>
      </text>
    </comment>
    <comment ref="K46" authorId="0" shapeId="0">
      <text>
        <r>
          <rPr>
            <b/>
            <sz val="9"/>
            <color indexed="81"/>
            <rFont val="ＭＳ Ｐゴシック"/>
            <family val="3"/>
            <charset val="128"/>
          </rPr>
          <t>X軸の通り芯数</t>
        </r>
      </text>
    </comment>
    <comment ref="M46" authorId="0" shapeId="0">
      <text>
        <r>
          <rPr>
            <b/>
            <sz val="9"/>
            <color indexed="81"/>
            <rFont val="ＭＳ Ｐゴシック"/>
            <family val="3"/>
            <charset val="128"/>
          </rPr>
          <t>Y軸の通り芯数</t>
        </r>
      </text>
    </comment>
    <comment ref="AE46" authorId="0" shapeId="0">
      <text>
        <r>
          <rPr>
            <b/>
            <sz val="9"/>
            <color indexed="81"/>
            <rFont val="ＭＳ Ｐゴシック"/>
            <family val="3"/>
            <charset val="128"/>
          </rPr>
          <t>X軸の通り芯数</t>
        </r>
      </text>
    </comment>
    <comment ref="AG46" authorId="0" shapeId="0">
      <text>
        <r>
          <rPr>
            <b/>
            <sz val="9"/>
            <color indexed="81"/>
            <rFont val="ＭＳ Ｐゴシック"/>
            <family val="3"/>
            <charset val="128"/>
          </rPr>
          <t>Y軸の通り芯数</t>
        </r>
      </text>
    </comment>
  </commentList>
</comments>
</file>

<file path=xl/comments3.xml><?xml version="1.0" encoding="utf-8"?>
<comments xmlns="http://schemas.openxmlformats.org/spreadsheetml/2006/main">
  <authors>
    <author>作成者</author>
  </authors>
  <commentList>
    <comment ref="Q14" authorId="0" shapeId="0">
      <text>
        <r>
          <rPr>
            <sz val="9"/>
            <color indexed="81"/>
            <rFont val="ＭＳ Ｐゴシック"/>
            <family val="3"/>
            <charset val="128"/>
          </rPr>
          <t>コストデータ表から単価を入力</t>
        </r>
      </text>
    </comment>
    <comment ref="K37" authorId="0" shapeId="0">
      <text>
        <r>
          <rPr>
            <b/>
            <sz val="9"/>
            <color indexed="81"/>
            <rFont val="ＭＳ Ｐゴシック"/>
            <family val="3"/>
            <charset val="128"/>
          </rPr>
          <t>階高を入力</t>
        </r>
      </text>
    </comment>
    <comment ref="AF37" authorId="0" shapeId="0">
      <text>
        <r>
          <rPr>
            <b/>
            <sz val="9"/>
            <color indexed="81"/>
            <rFont val="ＭＳ Ｐゴシック"/>
            <family val="3"/>
            <charset val="128"/>
          </rPr>
          <t>階高を入力</t>
        </r>
      </text>
    </comment>
    <comment ref="K38" authorId="0" shapeId="0">
      <text>
        <r>
          <rPr>
            <b/>
            <sz val="9"/>
            <color indexed="81"/>
            <rFont val="ＭＳ Ｐゴシック"/>
            <family val="3"/>
            <charset val="128"/>
          </rPr>
          <t>階高を入力</t>
        </r>
      </text>
    </comment>
    <comment ref="AF38" authorId="0" shapeId="0">
      <text>
        <r>
          <rPr>
            <b/>
            <sz val="9"/>
            <color indexed="81"/>
            <rFont val="ＭＳ Ｐゴシック"/>
            <family val="3"/>
            <charset val="128"/>
          </rPr>
          <t>階高を入力</t>
        </r>
      </text>
    </comment>
    <comment ref="K39" authorId="0" shapeId="0">
      <text>
        <r>
          <rPr>
            <b/>
            <sz val="9"/>
            <color indexed="81"/>
            <rFont val="ＭＳ Ｐゴシック"/>
            <family val="3"/>
            <charset val="128"/>
          </rPr>
          <t>階高を入力</t>
        </r>
      </text>
    </comment>
    <comment ref="AF39" authorId="0" shapeId="0">
      <text>
        <r>
          <rPr>
            <b/>
            <sz val="9"/>
            <color indexed="81"/>
            <rFont val="ＭＳ Ｐゴシック"/>
            <family val="3"/>
            <charset val="128"/>
          </rPr>
          <t>階高を入力</t>
        </r>
      </text>
    </comment>
    <comment ref="K40" authorId="0" shapeId="0">
      <text>
        <r>
          <rPr>
            <b/>
            <sz val="9"/>
            <color indexed="81"/>
            <rFont val="ＭＳ Ｐゴシック"/>
            <family val="3"/>
            <charset val="128"/>
          </rPr>
          <t>階高を入力</t>
        </r>
      </text>
    </comment>
    <comment ref="K46" authorId="0" shapeId="0">
      <text>
        <r>
          <rPr>
            <b/>
            <sz val="9"/>
            <color indexed="81"/>
            <rFont val="ＭＳ Ｐゴシック"/>
            <family val="3"/>
            <charset val="128"/>
          </rPr>
          <t>X軸の通り芯数</t>
        </r>
      </text>
    </comment>
    <comment ref="M46" authorId="0" shapeId="0">
      <text>
        <r>
          <rPr>
            <b/>
            <sz val="9"/>
            <color indexed="81"/>
            <rFont val="ＭＳ Ｐゴシック"/>
            <family val="3"/>
            <charset val="128"/>
          </rPr>
          <t>Y軸の通り芯数</t>
        </r>
      </text>
    </comment>
    <comment ref="AF46" authorId="0" shapeId="0">
      <text>
        <r>
          <rPr>
            <b/>
            <sz val="9"/>
            <color indexed="81"/>
            <rFont val="ＭＳ Ｐゴシック"/>
            <family val="3"/>
            <charset val="128"/>
          </rPr>
          <t>X軸の通り芯数</t>
        </r>
      </text>
    </comment>
    <comment ref="AH46" authorId="0" shapeId="0">
      <text>
        <r>
          <rPr>
            <b/>
            <sz val="9"/>
            <color indexed="81"/>
            <rFont val="ＭＳ Ｐゴシック"/>
            <family val="3"/>
            <charset val="128"/>
          </rPr>
          <t>Y軸の通り芯数</t>
        </r>
      </text>
    </comment>
    <comment ref="AJ52" authorId="0" shapeId="0">
      <text>
        <r>
          <rPr>
            <b/>
            <sz val="9"/>
            <color indexed="81"/>
            <rFont val="ＭＳ Ｐゴシック"/>
            <family val="3"/>
            <charset val="128"/>
          </rPr>
          <t>階数を入力</t>
        </r>
      </text>
    </comment>
  </commentList>
</comments>
</file>

<file path=xl/sharedStrings.xml><?xml version="1.0" encoding="utf-8"?>
<sst xmlns="http://schemas.openxmlformats.org/spreadsheetml/2006/main" count="637" uniqueCount="279">
  <si>
    <t>着工時期</t>
    <rPh sb="0" eb="2">
      <t>チャッコウ</t>
    </rPh>
    <rPh sb="2" eb="4">
      <t>ジキ</t>
    </rPh>
    <phoneticPr fontId="3"/>
  </si>
  <si>
    <t>＝建築面積に比例して変動</t>
    <rPh sb="1" eb="3">
      <t>ケンチク</t>
    </rPh>
    <rPh sb="3" eb="5">
      <t>メンセキ</t>
    </rPh>
    <rPh sb="6" eb="8">
      <t>ヒレイ</t>
    </rPh>
    <rPh sb="10" eb="12">
      <t>ヘンドウ</t>
    </rPh>
    <phoneticPr fontId="3"/>
  </si>
  <si>
    <t>構造・階</t>
    <rPh sb="0" eb="2">
      <t>コウゾウ</t>
    </rPh>
    <rPh sb="3" eb="4">
      <t>カイ</t>
    </rPh>
    <phoneticPr fontId="3"/>
  </si>
  <si>
    <t>＝延床面積に比例して変動</t>
    <rPh sb="1" eb="2">
      <t>ノ</t>
    </rPh>
    <rPh sb="2" eb="3">
      <t>ユカ</t>
    </rPh>
    <rPh sb="3" eb="5">
      <t>メンセキ</t>
    </rPh>
    <rPh sb="6" eb="8">
      <t>ヒレイ</t>
    </rPh>
    <rPh sb="10" eb="12">
      <t>ヘンドウ</t>
    </rPh>
    <phoneticPr fontId="3"/>
  </si>
  <si>
    <t>建築面積</t>
    <rPh sb="0" eb="2">
      <t>ケンチク</t>
    </rPh>
    <rPh sb="2" eb="4">
      <t>メンセキ</t>
    </rPh>
    <phoneticPr fontId="3"/>
  </si>
  <si>
    <t>延床面積</t>
    <rPh sb="0" eb="1">
      <t>ノ</t>
    </rPh>
    <rPh sb="1" eb="4">
      <t>ユカメンセキ</t>
    </rPh>
    <phoneticPr fontId="3"/>
  </si>
  <si>
    <t>単価</t>
    <rPh sb="0" eb="2">
      <t>タンカ</t>
    </rPh>
    <phoneticPr fontId="3"/>
  </si>
  <si>
    <t>屋根</t>
    <rPh sb="0" eb="2">
      <t>ヤネ</t>
    </rPh>
    <phoneticPr fontId="3"/>
  </si>
  <si>
    <t>外部足場</t>
    <rPh sb="0" eb="2">
      <t>ガイブ</t>
    </rPh>
    <rPh sb="2" eb="4">
      <t>アシバ</t>
    </rPh>
    <phoneticPr fontId="3"/>
  </si>
  <si>
    <t>外部仕上+サッシ</t>
    <rPh sb="0" eb="2">
      <t>ガイブ</t>
    </rPh>
    <rPh sb="2" eb="4">
      <t>シア</t>
    </rPh>
    <phoneticPr fontId="3"/>
  </si>
  <si>
    <t>4F</t>
  </si>
  <si>
    <t>内部足場</t>
    <rPh sb="0" eb="2">
      <t>ナイブ</t>
    </rPh>
    <rPh sb="2" eb="4">
      <t>アシバ</t>
    </rPh>
    <phoneticPr fontId="3"/>
  </si>
  <si>
    <t>3F</t>
  </si>
  <si>
    <t>内部仕上+建具+雑</t>
    <rPh sb="0" eb="2">
      <t>ナイブ</t>
    </rPh>
    <rPh sb="2" eb="4">
      <t>シアゲ</t>
    </rPh>
    <rPh sb="5" eb="7">
      <t>タテグ</t>
    </rPh>
    <rPh sb="8" eb="9">
      <t>ザツ</t>
    </rPh>
    <phoneticPr fontId="3"/>
  </si>
  <si>
    <t>2F</t>
  </si>
  <si>
    <t>電気設備</t>
    <rPh sb="0" eb="2">
      <t>デンキ</t>
    </rPh>
    <rPh sb="2" eb="4">
      <t>セツビ</t>
    </rPh>
    <phoneticPr fontId="3"/>
  </si>
  <si>
    <t>1F</t>
  </si>
  <si>
    <t>昇降機設備</t>
    <rPh sb="0" eb="3">
      <t>ショウコウキ</t>
    </rPh>
    <rPh sb="3" eb="5">
      <t>セツビ</t>
    </rPh>
    <phoneticPr fontId="3"/>
  </si>
  <si>
    <t>基礎</t>
  </si>
  <si>
    <t>杭地業</t>
    <rPh sb="0" eb="1">
      <t>クイ</t>
    </rPh>
    <rPh sb="1" eb="3">
      <t>ジギョウ</t>
    </rPh>
    <phoneticPr fontId="3"/>
  </si>
  <si>
    <t>土工事</t>
    <rPh sb="0" eb="3">
      <t>ドコウジ</t>
    </rPh>
    <phoneticPr fontId="3"/>
  </si>
  <si>
    <t>✕</t>
  </si>
  <si>
    <t>✕</t>
    <phoneticPr fontId="2"/>
  </si>
  <si>
    <t>＝</t>
    <phoneticPr fontId="2"/>
  </si>
  <si>
    <t>金額</t>
    <rPh sb="0" eb="2">
      <t>キンガク</t>
    </rPh>
    <phoneticPr fontId="3"/>
  </si>
  <si>
    <t>数量</t>
    <rPh sb="0" eb="2">
      <t>スウリョウ</t>
    </rPh>
    <phoneticPr fontId="2"/>
  </si>
  <si>
    <t>RC造　B0-３F</t>
    <rPh sb="2" eb="3">
      <t>ゾウ</t>
    </rPh>
    <phoneticPr fontId="3"/>
  </si>
  <si>
    <t>空調設備</t>
    <rPh sb="0" eb="2">
      <t>クウチョウ</t>
    </rPh>
    <rPh sb="2" eb="4">
      <t>セツビ</t>
    </rPh>
    <phoneticPr fontId="3"/>
  </si>
  <si>
    <t>衛生設備</t>
    <rPh sb="0" eb="2">
      <t>エイセイ</t>
    </rPh>
    <rPh sb="2" eb="4">
      <t>セツビ</t>
    </rPh>
    <phoneticPr fontId="2"/>
  </si>
  <si>
    <t>ｍ</t>
  </si>
  <si>
    <t>ｍ</t>
    <phoneticPr fontId="2"/>
  </si>
  <si>
    <t>ｍ</t>
    <phoneticPr fontId="2"/>
  </si>
  <si>
    <t>計</t>
    <rPh sb="0" eb="1">
      <t>ケイ</t>
    </rPh>
    <phoneticPr fontId="2"/>
  </si>
  <si>
    <t>基礎部躯体</t>
    <rPh sb="0" eb="2">
      <t>キソ</t>
    </rPh>
    <rPh sb="2" eb="3">
      <t>ブ</t>
    </rPh>
    <rPh sb="3" eb="5">
      <t>クタイ</t>
    </rPh>
    <phoneticPr fontId="3"/>
  </si>
  <si>
    <t>地上部躯体</t>
    <rPh sb="0" eb="2">
      <t>チジョウ</t>
    </rPh>
    <rPh sb="2" eb="3">
      <t>ブ</t>
    </rPh>
    <rPh sb="3" eb="5">
      <t>クタイ</t>
    </rPh>
    <phoneticPr fontId="3"/>
  </si>
  <si>
    <t>直接工事費－計</t>
    <rPh sb="0" eb="2">
      <t>チョクセツ</t>
    </rPh>
    <rPh sb="2" eb="5">
      <t>コウジヒ</t>
    </rPh>
    <rPh sb="6" eb="7">
      <t>ケイ</t>
    </rPh>
    <phoneticPr fontId="2"/>
  </si>
  <si>
    <t>工事価格－計</t>
    <rPh sb="0" eb="2">
      <t>コウジ</t>
    </rPh>
    <rPh sb="2" eb="4">
      <t>カカク</t>
    </rPh>
    <rPh sb="5" eb="6">
      <t>ケイ</t>
    </rPh>
    <phoneticPr fontId="2"/>
  </si>
  <si>
    <t>平面</t>
    <rPh sb="0" eb="2">
      <t>ヘイメン</t>
    </rPh>
    <phoneticPr fontId="2"/>
  </si>
  <si>
    <t>１F</t>
    <phoneticPr fontId="2"/>
  </si>
  <si>
    <t>延床面積：3,200m2</t>
    <rPh sb="0" eb="1">
      <t>ノベ</t>
    </rPh>
    <rPh sb="1" eb="2">
      <t>ユカ</t>
    </rPh>
    <rPh sb="2" eb="4">
      <t>メンセキ</t>
    </rPh>
    <phoneticPr fontId="2"/>
  </si>
  <si>
    <t>A</t>
    <phoneticPr fontId="2"/>
  </si>
  <si>
    <t>B</t>
    <phoneticPr fontId="2"/>
  </si>
  <si>
    <t>✕</t>
    <phoneticPr fontId="2"/>
  </si>
  <si>
    <t>事例単価✕ｽｹｰﾙ変動率</t>
    <rPh sb="0" eb="2">
      <t>ジレイ</t>
    </rPh>
    <rPh sb="2" eb="4">
      <t>タンカ</t>
    </rPh>
    <rPh sb="9" eb="11">
      <t>ヘンドウ</t>
    </rPh>
    <rPh sb="11" eb="12">
      <t>リツ</t>
    </rPh>
    <phoneticPr fontId="3"/>
  </si>
  <si>
    <t>金 額</t>
    <rPh sb="0" eb="1">
      <t>キン</t>
    </rPh>
    <rPh sb="2" eb="3">
      <t>ガク</t>
    </rPh>
    <phoneticPr fontId="3"/>
  </si>
  <si>
    <t>数 量</t>
    <rPh sb="0" eb="1">
      <t>カズ</t>
    </rPh>
    <rPh sb="2" eb="3">
      <t>リョウ</t>
    </rPh>
    <phoneticPr fontId="2"/>
  </si>
  <si>
    <t>事例単価</t>
  </si>
  <si>
    <t>事例対比</t>
    <rPh sb="0" eb="2">
      <t>ジレイ</t>
    </rPh>
    <rPh sb="2" eb="4">
      <t>タイヒ</t>
    </rPh>
    <phoneticPr fontId="3"/>
  </si>
  <si>
    <t>■杭の本数（支点数）</t>
    <rPh sb="1" eb="2">
      <t>クイ</t>
    </rPh>
    <rPh sb="3" eb="5">
      <t>ホンスウ</t>
    </rPh>
    <rPh sb="6" eb="8">
      <t>シテン</t>
    </rPh>
    <rPh sb="8" eb="9">
      <t>スウ</t>
    </rPh>
    <phoneticPr fontId="3"/>
  </si>
  <si>
    <t>　１～２F</t>
    <phoneticPr fontId="2"/>
  </si>
  <si>
    <t>補正率</t>
  </si>
  <si>
    <t>RC造　B0-２F</t>
    <rPh sb="2" eb="3">
      <t>ゾウ</t>
    </rPh>
    <phoneticPr fontId="3"/>
  </si>
  <si>
    <t>RC造　B0-４F</t>
    <rPh sb="2" eb="3">
      <t>ゾウ</t>
    </rPh>
    <phoneticPr fontId="3"/>
  </si>
  <si>
    <t>薄黄色セルに入力</t>
    <rPh sb="0" eb="1">
      <t>ウス</t>
    </rPh>
    <rPh sb="1" eb="3">
      <t>キイロ</t>
    </rPh>
    <rPh sb="6" eb="8">
      <t>ニュウリョク</t>
    </rPh>
    <phoneticPr fontId="2"/>
  </si>
  <si>
    <t>　１～３F</t>
    <phoneticPr fontId="2"/>
  </si>
  <si>
    <t>　４F</t>
    <phoneticPr fontId="2"/>
  </si>
  <si>
    <t>対A比率</t>
    <rPh sb="0" eb="1">
      <t>タイ</t>
    </rPh>
    <rPh sb="2" eb="3">
      <t>ヒ</t>
    </rPh>
    <rPh sb="3" eb="4">
      <t>リツ</t>
    </rPh>
    <phoneticPr fontId="2"/>
  </si>
  <si>
    <t>計</t>
    <rPh sb="0" eb="1">
      <t>ケイ</t>
    </rPh>
    <phoneticPr fontId="25"/>
  </si>
  <si>
    <t>PC</t>
    <phoneticPr fontId="25"/>
  </si>
  <si>
    <t>鉄骨</t>
    <rPh sb="0" eb="2">
      <t>テッコツ</t>
    </rPh>
    <phoneticPr fontId="25"/>
  </si>
  <si>
    <t>８．</t>
  </si>
  <si>
    <t>鉄筋</t>
    <rPh sb="0" eb="2">
      <t>テッキン</t>
    </rPh>
    <phoneticPr fontId="25"/>
  </si>
  <si>
    <t>７．</t>
  </si>
  <si>
    <t>型枠</t>
    <rPh sb="0" eb="2">
      <t>カタワク</t>
    </rPh>
    <phoneticPr fontId="25"/>
  </si>
  <si>
    <t>６．</t>
  </si>
  <si>
    <t>CON</t>
    <phoneticPr fontId="25"/>
  </si>
  <si>
    <t>m2単価</t>
  </si>
  <si>
    <t>単価</t>
    <rPh sb="0" eb="2">
      <t>タンカ</t>
    </rPh>
    <phoneticPr fontId="25"/>
  </si>
  <si>
    <t>延床面積当り</t>
    <rPh sb="0" eb="1">
      <t>ノ</t>
    </rPh>
    <rPh sb="1" eb="2">
      <t>ユカ</t>
    </rPh>
    <rPh sb="2" eb="4">
      <t>メンセキ</t>
    </rPh>
    <rPh sb="4" eb="5">
      <t>アタ</t>
    </rPh>
    <phoneticPr fontId="25"/>
  </si>
  <si>
    <t>地上部　躯体</t>
    <rPh sb="0" eb="2">
      <t>チジョウ</t>
    </rPh>
    <rPh sb="2" eb="3">
      <t>ブ</t>
    </rPh>
    <rPh sb="4" eb="6">
      <t>クタイ</t>
    </rPh>
    <phoneticPr fontId="25"/>
  </si>
  <si>
    <t>５．</t>
  </si>
  <si>
    <t>４．</t>
  </si>
  <si>
    <t>３．</t>
    <phoneticPr fontId="25"/>
  </si>
  <si>
    <t>２．</t>
    <phoneticPr fontId="25"/>
  </si>
  <si>
    <t>CON</t>
    <phoneticPr fontId="25"/>
  </si>
  <si>
    <t>１．</t>
    <phoneticPr fontId="25"/>
  </si>
  <si>
    <t>m2単価</t>
    <rPh sb="2" eb="4">
      <t>タンカ</t>
    </rPh>
    <phoneticPr fontId="25"/>
  </si>
  <si>
    <t>建築面積当り</t>
    <rPh sb="0" eb="2">
      <t>ケンチク</t>
    </rPh>
    <rPh sb="2" eb="4">
      <t>メンセキ</t>
    </rPh>
    <rPh sb="4" eb="5">
      <t>アタ</t>
    </rPh>
    <phoneticPr fontId="25"/>
  </si>
  <si>
    <t>基礎部　躯体</t>
    <rPh sb="0" eb="2">
      <t>キソ</t>
    </rPh>
    <rPh sb="2" eb="3">
      <t>ブ</t>
    </rPh>
    <rPh sb="4" eb="6">
      <t>クタイ</t>
    </rPh>
    <phoneticPr fontId="25"/>
  </si>
  <si>
    <t>別　途　項　目　等</t>
    <rPh sb="0" eb="1">
      <t>ベツ</t>
    </rPh>
    <rPh sb="2" eb="3">
      <t>ト</t>
    </rPh>
    <rPh sb="4" eb="5">
      <t>コウ</t>
    </rPh>
    <rPh sb="6" eb="7">
      <t>メ</t>
    </rPh>
    <rPh sb="8" eb="9">
      <t>トウ</t>
    </rPh>
    <phoneticPr fontId="25"/>
  </si>
  <si>
    <t>備 忘 録 欄</t>
    <rPh sb="0" eb="1">
      <t>トモ</t>
    </rPh>
    <rPh sb="2" eb="3">
      <t>ボウ</t>
    </rPh>
    <rPh sb="4" eb="5">
      <t>ロク</t>
    </rPh>
    <rPh sb="6" eb="7">
      <t>ラン</t>
    </rPh>
    <phoneticPr fontId="25"/>
  </si>
  <si>
    <t>―</t>
    <phoneticPr fontId="25"/>
  </si>
  <si>
    <t>―</t>
    <phoneticPr fontId="25"/>
  </si>
  <si>
    <t>Con</t>
    <phoneticPr fontId="25"/>
  </si>
  <si>
    <t>機械器具</t>
    <rPh sb="0" eb="2">
      <t>キカイ</t>
    </rPh>
    <rPh sb="2" eb="4">
      <t>キグ</t>
    </rPh>
    <phoneticPr fontId="25"/>
  </si>
  <si>
    <t>建て方</t>
    <rPh sb="0" eb="1">
      <t>タ</t>
    </rPh>
    <rPh sb="2" eb="3">
      <t>カタ</t>
    </rPh>
    <phoneticPr fontId="25"/>
  </si>
  <si>
    <t>運搬</t>
    <rPh sb="0" eb="2">
      <t>ウンパン</t>
    </rPh>
    <phoneticPr fontId="25"/>
  </si>
  <si>
    <t>工（手間）</t>
    <rPh sb="0" eb="1">
      <t>コウ</t>
    </rPh>
    <rPh sb="2" eb="4">
      <t>テマ</t>
    </rPh>
    <phoneticPr fontId="25"/>
  </si>
  <si>
    <t>材料（外注）</t>
    <rPh sb="0" eb="2">
      <t>ザイリョウ</t>
    </rPh>
    <rPh sb="3" eb="5">
      <t>ガイチュウ</t>
    </rPh>
    <phoneticPr fontId="25"/>
  </si>
  <si>
    <t>備考</t>
    <rPh sb="0" eb="2">
      <t>ビコウ</t>
    </rPh>
    <phoneticPr fontId="25"/>
  </si>
  <si>
    <t>Con当り</t>
    <rPh sb="3" eb="4">
      <t>アタ</t>
    </rPh>
    <phoneticPr fontId="25"/>
  </si>
  <si>
    <t>数量(m3.m2.kg)</t>
    <rPh sb="0" eb="2">
      <t>スウリョウ</t>
    </rPh>
    <phoneticPr fontId="25"/>
  </si>
  <si>
    <t>主 要 資 材 単 価（ベース）</t>
    <rPh sb="0" eb="1">
      <t>シュ</t>
    </rPh>
    <rPh sb="2" eb="3">
      <t>ヨウ</t>
    </rPh>
    <rPh sb="4" eb="5">
      <t>シ</t>
    </rPh>
    <rPh sb="6" eb="7">
      <t>ザイ</t>
    </rPh>
    <rPh sb="8" eb="9">
      <t>タン</t>
    </rPh>
    <rPh sb="10" eb="11">
      <t>カ</t>
    </rPh>
    <phoneticPr fontId="25"/>
  </si>
  <si>
    <t>構 造 歩 掛</t>
    <rPh sb="0" eb="1">
      <t>カマエ</t>
    </rPh>
    <rPh sb="2" eb="3">
      <t>ゾウ</t>
    </rPh>
    <rPh sb="4" eb="5">
      <t>ブ</t>
    </rPh>
    <rPh sb="6" eb="7">
      <t>カカリ</t>
    </rPh>
    <phoneticPr fontId="25"/>
  </si>
  <si>
    <t>（内装　計）</t>
    <rPh sb="1" eb="3">
      <t>ナイソウ</t>
    </rPh>
    <rPh sb="4" eb="5">
      <t>ケイ</t>
    </rPh>
    <phoneticPr fontId="25"/>
  </si>
  <si>
    <t xml:space="preserve">雑 </t>
    <phoneticPr fontId="25"/>
  </si>
  <si>
    <t>間仕切</t>
    <rPh sb="0" eb="3">
      <t>マジキリ</t>
    </rPh>
    <phoneticPr fontId="25"/>
  </si>
  <si>
    <t>開口部</t>
    <rPh sb="0" eb="3">
      <t>カイコウブ</t>
    </rPh>
    <phoneticPr fontId="25"/>
  </si>
  <si>
    <t>ｍ2</t>
    <phoneticPr fontId="25"/>
  </si>
  <si>
    <t>内部天井面積</t>
    <rPh sb="0" eb="2">
      <t>ナイブ</t>
    </rPh>
    <rPh sb="2" eb="4">
      <t>テンジョウ</t>
    </rPh>
    <rPh sb="4" eb="6">
      <t>メンセキ</t>
    </rPh>
    <phoneticPr fontId="25"/>
  </si>
  <si>
    <t>天井</t>
    <rPh sb="0" eb="2">
      <t>テンジョウ</t>
    </rPh>
    <phoneticPr fontId="25"/>
  </si>
  <si>
    <t>内部壁面積</t>
    <rPh sb="0" eb="2">
      <t>ナイブ</t>
    </rPh>
    <rPh sb="2" eb="3">
      <t>カベ</t>
    </rPh>
    <rPh sb="3" eb="5">
      <t>メンセキ</t>
    </rPh>
    <phoneticPr fontId="25"/>
  </si>
  <si>
    <t>壁</t>
    <rPh sb="0" eb="1">
      <t>カベ</t>
    </rPh>
    <phoneticPr fontId="25"/>
  </si>
  <si>
    <t>ｍ2</t>
    <phoneticPr fontId="25"/>
  </si>
  <si>
    <t>内部床面積</t>
    <rPh sb="0" eb="2">
      <t>ナイブ</t>
    </rPh>
    <rPh sb="2" eb="3">
      <t>ユカ</t>
    </rPh>
    <rPh sb="3" eb="5">
      <t>メンセキ</t>
    </rPh>
    <phoneticPr fontId="25"/>
  </si>
  <si>
    <t>床</t>
    <rPh sb="0" eb="1">
      <t>ユカ</t>
    </rPh>
    <phoneticPr fontId="25"/>
  </si>
  <si>
    <t>内装部位別</t>
    <rPh sb="0" eb="2">
      <t>ナイソウ</t>
    </rPh>
    <rPh sb="2" eb="4">
      <t>ブイ</t>
    </rPh>
    <rPh sb="4" eb="5">
      <t>ベツ</t>
    </rPh>
    <phoneticPr fontId="25"/>
  </si>
  <si>
    <t>（外装　計）</t>
    <rPh sb="1" eb="3">
      <t>ガイソウ</t>
    </rPh>
    <rPh sb="4" eb="5">
      <t>ケイ</t>
    </rPh>
    <phoneticPr fontId="25"/>
  </si>
  <si>
    <t>総外壁面積(建具含む)</t>
    <rPh sb="0" eb="1">
      <t>ソウ</t>
    </rPh>
    <rPh sb="3" eb="5">
      <t>メンセキ</t>
    </rPh>
    <rPh sb="6" eb="8">
      <t>タテグ</t>
    </rPh>
    <rPh sb="8" eb="9">
      <t>フク</t>
    </rPh>
    <phoneticPr fontId="25"/>
  </si>
  <si>
    <t>ｍ2</t>
    <phoneticPr fontId="25"/>
  </si>
  <si>
    <t>屋根面積</t>
    <rPh sb="0" eb="2">
      <t>ヤネ</t>
    </rPh>
    <rPh sb="2" eb="4">
      <t>メンセキ</t>
    </rPh>
    <phoneticPr fontId="25"/>
  </si>
  <si>
    <t>屋根</t>
    <rPh sb="0" eb="2">
      <t>ヤネ</t>
    </rPh>
    <phoneticPr fontId="25"/>
  </si>
  <si>
    <t>外装部位別</t>
    <rPh sb="0" eb="2">
      <t>ガイソウ</t>
    </rPh>
    <rPh sb="2" eb="4">
      <t>ブイ</t>
    </rPh>
    <rPh sb="4" eb="5">
      <t>ベツ</t>
    </rPh>
    <phoneticPr fontId="25"/>
  </si>
  <si>
    <t>数量歩掛</t>
    <rPh sb="0" eb="2">
      <t>スウリョウ</t>
    </rPh>
    <rPh sb="2" eb="3">
      <t>ブ</t>
    </rPh>
    <rPh sb="3" eb="4">
      <t>カカリ</t>
    </rPh>
    <phoneticPr fontId="25"/>
  </si>
  <si>
    <t>単価歩掛</t>
    <rPh sb="0" eb="2">
      <t>タンカ</t>
    </rPh>
    <rPh sb="2" eb="3">
      <t>ブ</t>
    </rPh>
    <rPh sb="3" eb="4">
      <t>カカリ</t>
    </rPh>
    <phoneticPr fontId="25"/>
  </si>
  <si>
    <t>単位</t>
    <rPh sb="0" eb="2">
      <t>タンイ</t>
    </rPh>
    <phoneticPr fontId="25"/>
  </si>
  <si>
    <t>数量</t>
    <rPh sb="0" eb="1">
      <t>スウ</t>
    </rPh>
    <rPh sb="1" eb="2">
      <t>リョウ</t>
    </rPh>
    <phoneticPr fontId="24"/>
  </si>
  <si>
    <t>主要項目</t>
    <rPh sb="0" eb="2">
      <t>シュヨウ</t>
    </rPh>
    <rPh sb="2" eb="4">
      <t>コウモク</t>
    </rPh>
    <phoneticPr fontId="24"/>
  </si>
  <si>
    <t>合　　　計</t>
  </si>
  <si>
    <t>値引</t>
    <rPh sb="0" eb="2">
      <t>ネビキ</t>
    </rPh>
    <phoneticPr fontId="25"/>
  </si>
  <si>
    <t>経　費　計</t>
  </si>
  <si>
    <t>Ｆ</t>
    <phoneticPr fontId="25"/>
  </si>
  <si>
    <t>一般管理費</t>
    <rPh sb="0" eb="2">
      <t>イッパン</t>
    </rPh>
    <rPh sb="2" eb="5">
      <t>カンリヒ</t>
    </rPh>
    <phoneticPr fontId="25"/>
  </si>
  <si>
    <t>現場管理費</t>
    <rPh sb="0" eb="2">
      <t>ゲンバ</t>
    </rPh>
    <rPh sb="2" eb="5">
      <t>カンリヒ</t>
    </rPh>
    <phoneticPr fontId="25"/>
  </si>
  <si>
    <t>共通仮設</t>
  </si>
  <si>
    <t>直接工事計</t>
  </si>
  <si>
    <t>●工事価格（グラフ）</t>
    <rPh sb="1" eb="3">
      <t>コウジ</t>
    </rPh>
    <rPh sb="3" eb="5">
      <t>カカク</t>
    </rPh>
    <phoneticPr fontId="25"/>
  </si>
  <si>
    <t>雑 種  計</t>
  </si>
  <si>
    <t>Ｅ</t>
    <phoneticPr fontId="25"/>
  </si>
  <si>
    <t>既存杭撤去</t>
    <rPh sb="0" eb="2">
      <t>キゾン</t>
    </rPh>
    <rPh sb="2" eb="3">
      <t>クイ</t>
    </rPh>
    <rPh sb="3" eb="5">
      <t>テッキョ</t>
    </rPh>
    <phoneticPr fontId="24"/>
  </si>
  <si>
    <t>特 殊 設 備</t>
    <rPh sb="0" eb="1">
      <t>トク</t>
    </rPh>
    <rPh sb="2" eb="3">
      <t>コト</t>
    </rPh>
    <rPh sb="4" eb="5">
      <t>セツ</t>
    </rPh>
    <rPh sb="6" eb="7">
      <t>ソナエ</t>
    </rPh>
    <phoneticPr fontId="24"/>
  </si>
  <si>
    <t>附 帯 工 事</t>
    <rPh sb="0" eb="1">
      <t>フ</t>
    </rPh>
    <rPh sb="2" eb="3">
      <t>オビ</t>
    </rPh>
    <rPh sb="4" eb="5">
      <t>コウ</t>
    </rPh>
    <rPh sb="6" eb="7">
      <t>コト</t>
    </rPh>
    <phoneticPr fontId="24"/>
  </si>
  <si>
    <t>設 備 外 構</t>
    <rPh sb="0" eb="1">
      <t>セツ</t>
    </rPh>
    <rPh sb="2" eb="3">
      <t>ソノウ</t>
    </rPh>
    <rPh sb="4" eb="5">
      <t>ホカ</t>
    </rPh>
    <rPh sb="6" eb="7">
      <t>カマエ</t>
    </rPh>
    <phoneticPr fontId="24"/>
  </si>
  <si>
    <t>建 築 外 構</t>
    <rPh sb="0" eb="1">
      <t>ケン</t>
    </rPh>
    <rPh sb="2" eb="3">
      <t>チク</t>
    </rPh>
    <rPh sb="4" eb="5">
      <t>ホカ</t>
    </rPh>
    <rPh sb="6" eb="7">
      <t>カマエ</t>
    </rPh>
    <phoneticPr fontId="24"/>
  </si>
  <si>
    <t>ｍ</t>
    <phoneticPr fontId="25"/>
  </si>
  <si>
    <t>ＰＨＣφ600</t>
    <phoneticPr fontId="25"/>
  </si>
  <si>
    <t>く い 地 業</t>
    <rPh sb="4" eb="5">
      <t>チ</t>
    </rPh>
    <rPh sb="6" eb="7">
      <t>ギョウ</t>
    </rPh>
    <phoneticPr fontId="24"/>
  </si>
  <si>
    <t>主 要 項 目</t>
    <rPh sb="0" eb="1">
      <t>シュ</t>
    </rPh>
    <rPh sb="2" eb="3">
      <t>ヨウ</t>
    </rPh>
    <rPh sb="4" eb="5">
      <t>コウ</t>
    </rPh>
    <rPh sb="6" eb="7">
      <t>メ</t>
    </rPh>
    <phoneticPr fontId="24"/>
  </si>
  <si>
    <t>設  備　計</t>
  </si>
  <si>
    <t>Ｄ</t>
    <phoneticPr fontId="25"/>
  </si>
  <si>
    <t>その他設備</t>
    <rPh sb="2" eb="3">
      <t>タ</t>
    </rPh>
    <rPh sb="3" eb="5">
      <t>セツビ</t>
    </rPh>
    <phoneticPr fontId="25"/>
  </si>
  <si>
    <t>ＥＶ　2台</t>
    <rPh sb="4" eb="5">
      <t>ダイ</t>
    </rPh>
    <phoneticPr fontId="25"/>
  </si>
  <si>
    <t>昇  降  機</t>
  </si>
  <si>
    <t>昇  降  機</t>
    <phoneticPr fontId="24"/>
  </si>
  <si>
    <t>空 気 調 和</t>
  </si>
  <si>
    <t>給排水衛生</t>
  </si>
  <si>
    <t>電 気 設 備</t>
  </si>
  <si>
    <t>設 備 概 要 記 入 欄</t>
    <rPh sb="0" eb="1">
      <t>セツ</t>
    </rPh>
    <rPh sb="2" eb="3">
      <t>トモ</t>
    </rPh>
    <rPh sb="4" eb="5">
      <t>ガイ</t>
    </rPh>
    <rPh sb="6" eb="7">
      <t>ヨウ</t>
    </rPh>
    <rPh sb="8" eb="9">
      <t>キ</t>
    </rPh>
    <rPh sb="10" eb="11">
      <t>ニュウ</t>
    </rPh>
    <rPh sb="12" eb="13">
      <t>ラン</t>
    </rPh>
    <phoneticPr fontId="25"/>
  </si>
  <si>
    <t>建  築　計</t>
  </si>
  <si>
    <t>その他</t>
    <rPh sb="2" eb="3">
      <t>タ</t>
    </rPh>
    <phoneticPr fontId="25"/>
  </si>
  <si>
    <t>仕 上 小 計</t>
  </si>
  <si>
    <t>Ｃ</t>
    <phoneticPr fontId="25"/>
  </si>
  <si>
    <t>岩綿吸音板</t>
    <rPh sb="0" eb="5">
      <t>ガンメンキュウオンバン</t>
    </rPh>
    <phoneticPr fontId="25"/>
  </si>
  <si>
    <t>内部　天井</t>
    <rPh sb="0" eb="2">
      <t>ナイブ</t>
    </rPh>
    <rPh sb="3" eb="5">
      <t>テンジョウ</t>
    </rPh>
    <phoneticPr fontId="25"/>
  </si>
  <si>
    <t>ＥＰ</t>
    <phoneticPr fontId="25"/>
  </si>
  <si>
    <t>内部　壁</t>
    <rPh sb="0" eb="2">
      <t>ナイブ</t>
    </rPh>
    <rPh sb="3" eb="4">
      <t>カベ</t>
    </rPh>
    <phoneticPr fontId="25"/>
  </si>
  <si>
    <t>ﾀｲﾙｶｰﾍﾟｯﾄ・ﾋﾞﾆﾙ床ｼｰﾄ</t>
    <phoneticPr fontId="25"/>
  </si>
  <si>
    <t>内部　床</t>
    <rPh sb="0" eb="2">
      <t>ナイブ</t>
    </rPh>
    <rPh sb="3" eb="4">
      <t>ユカ</t>
    </rPh>
    <phoneticPr fontId="25"/>
  </si>
  <si>
    <t>建具　内部</t>
    <rPh sb="0" eb="2">
      <t>タテグ</t>
    </rPh>
    <rPh sb="3" eb="5">
      <t>ナイブ</t>
    </rPh>
    <phoneticPr fontId="25"/>
  </si>
  <si>
    <t>ＡＷ</t>
    <phoneticPr fontId="25"/>
  </si>
  <si>
    <t>建具　外部</t>
    <rPh sb="0" eb="2">
      <t>タテグ</t>
    </rPh>
    <rPh sb="3" eb="5">
      <t>ガイブ</t>
    </rPh>
    <phoneticPr fontId="25"/>
  </si>
  <si>
    <t>サイン工事</t>
    <rPh sb="3" eb="5">
      <t>コウジ</t>
    </rPh>
    <phoneticPr fontId="25"/>
  </si>
  <si>
    <t>小口タイル</t>
    <rPh sb="0" eb="2">
      <t>コグチ</t>
    </rPh>
    <phoneticPr fontId="31"/>
  </si>
  <si>
    <t>外　　壁</t>
    <rPh sb="0" eb="1">
      <t>ソト</t>
    </rPh>
    <rPh sb="3" eb="4">
      <t>カベ</t>
    </rPh>
    <phoneticPr fontId="25"/>
  </si>
  <si>
    <t>内 部 仕 上</t>
  </si>
  <si>
    <t>Ａ.仮設</t>
    <rPh sb="2" eb="4">
      <t>カセツ</t>
    </rPh>
    <phoneticPr fontId="25"/>
  </si>
  <si>
    <t>アスファルト防水</t>
    <rPh sb="6" eb="8">
      <t>ボウスイ</t>
    </rPh>
    <phoneticPr fontId="31"/>
  </si>
  <si>
    <t>屋　　根</t>
    <rPh sb="0" eb="1">
      <t>ヤ</t>
    </rPh>
    <rPh sb="3" eb="4">
      <t>ネ</t>
    </rPh>
    <phoneticPr fontId="25"/>
  </si>
  <si>
    <t>外 部 仕 上</t>
  </si>
  <si>
    <t xml:space="preserve">Ｂ.く体 </t>
    <rPh sb="3" eb="4">
      <t>タイ</t>
    </rPh>
    <phoneticPr fontId="25"/>
  </si>
  <si>
    <t>仕 上 概 要 記 入 欄</t>
    <rPh sb="0" eb="1">
      <t>ツコウ</t>
    </rPh>
    <rPh sb="2" eb="3">
      <t>ウエ</t>
    </rPh>
    <rPh sb="4" eb="5">
      <t>ガイ</t>
    </rPh>
    <rPh sb="6" eb="7">
      <t>ヨウ</t>
    </rPh>
    <rPh sb="8" eb="9">
      <t>キ</t>
    </rPh>
    <rPh sb="10" eb="11">
      <t>ニュウ</t>
    </rPh>
    <rPh sb="12" eb="13">
      <t>ラン</t>
    </rPh>
    <phoneticPr fontId="25"/>
  </si>
  <si>
    <t>く 体 小 計</t>
  </si>
  <si>
    <t>Ｂ</t>
    <phoneticPr fontId="25"/>
  </si>
  <si>
    <t>Ｃ.仕上</t>
    <rPh sb="2" eb="4">
      <t>シアゲ</t>
    </rPh>
    <phoneticPr fontId="25"/>
  </si>
  <si>
    <t>ＰＣ</t>
    <phoneticPr fontId="25"/>
  </si>
  <si>
    <t>Ｄ.設備</t>
    <rPh sb="2" eb="4">
      <t>セツビ</t>
    </rPh>
    <phoneticPr fontId="25"/>
  </si>
  <si>
    <t>耐火被覆</t>
    <rPh sb="0" eb="2">
      <t>タイカ</t>
    </rPh>
    <rPh sb="2" eb="4">
      <t>ヒフク</t>
    </rPh>
    <phoneticPr fontId="24"/>
  </si>
  <si>
    <t>Ｅ.雑種</t>
    <rPh sb="2" eb="4">
      <t>ザッシュ</t>
    </rPh>
    <phoneticPr fontId="25"/>
  </si>
  <si>
    <t>デッキプレート</t>
    <phoneticPr fontId="24"/>
  </si>
  <si>
    <t>Ｆ.経費</t>
    <rPh sb="2" eb="4">
      <t>ケイヒ</t>
    </rPh>
    <phoneticPr fontId="25"/>
  </si>
  <si>
    <t>ｔ</t>
    <phoneticPr fontId="25"/>
  </si>
  <si>
    <t>雑鉄骨</t>
    <rPh sb="0" eb="1">
      <t>ザツ</t>
    </rPh>
    <rPh sb="1" eb="3">
      <t>テッコツ</t>
    </rPh>
    <phoneticPr fontId="25"/>
  </si>
  <si>
    <t>鉄骨</t>
    <rPh sb="0" eb="2">
      <t>テッコツ</t>
    </rPh>
    <phoneticPr fontId="24"/>
  </si>
  <si>
    <t>●　グラフデータ</t>
    <phoneticPr fontId="25"/>
  </si>
  <si>
    <t>ｔ</t>
    <phoneticPr fontId="25"/>
  </si>
  <si>
    <t>雑鉄筋共</t>
    <rPh sb="0" eb="1">
      <t>ザツ</t>
    </rPh>
    <rPh sb="1" eb="3">
      <t>テッキン</t>
    </rPh>
    <rPh sb="3" eb="4">
      <t>トモ</t>
    </rPh>
    <phoneticPr fontId="25"/>
  </si>
  <si>
    <t>鉄筋</t>
    <rPh sb="0" eb="2">
      <t>テッキン</t>
    </rPh>
    <phoneticPr fontId="24"/>
  </si>
  <si>
    <t>雑型枠共</t>
    <rPh sb="0" eb="1">
      <t>ザツ</t>
    </rPh>
    <rPh sb="1" eb="3">
      <t>カタワク</t>
    </rPh>
    <rPh sb="3" eb="4">
      <t>トモ</t>
    </rPh>
    <phoneticPr fontId="25"/>
  </si>
  <si>
    <t>型枠</t>
    <rPh sb="0" eb="2">
      <t>カタワク</t>
    </rPh>
    <phoneticPr fontId="24"/>
  </si>
  <si>
    <t>ｍ3</t>
    <phoneticPr fontId="25"/>
  </si>
  <si>
    <t>打増共</t>
    <rPh sb="0" eb="1">
      <t>ウ</t>
    </rPh>
    <rPh sb="1" eb="2">
      <t>マシ</t>
    </rPh>
    <rPh sb="2" eb="3">
      <t>トモ</t>
    </rPh>
    <phoneticPr fontId="25"/>
  </si>
  <si>
    <t>コンクリート</t>
    <phoneticPr fontId="24"/>
  </si>
  <si>
    <t>山留・切梁・構台</t>
    <rPh sb="0" eb="1">
      <t>ヤマ</t>
    </rPh>
    <rPh sb="1" eb="2">
      <t>ド</t>
    </rPh>
    <rPh sb="3" eb="4">
      <t>キリ</t>
    </rPh>
    <rPh sb="4" eb="5">
      <t>ハリ</t>
    </rPh>
    <rPh sb="6" eb="7">
      <t>カマエ</t>
    </rPh>
    <rPh sb="7" eb="8">
      <t>ダイ</t>
    </rPh>
    <phoneticPr fontId="24"/>
  </si>
  <si>
    <t>医療施設</t>
    <rPh sb="0" eb="2">
      <t>イリョウ</t>
    </rPh>
    <rPh sb="2" eb="4">
      <t>シセツ</t>
    </rPh>
    <phoneticPr fontId="25"/>
  </si>
  <si>
    <t>根切量</t>
    <rPh sb="0" eb="1">
      <t>ネ</t>
    </rPh>
    <rPh sb="1" eb="2">
      <t>キリ</t>
    </rPh>
    <rPh sb="2" eb="3">
      <t>リョウ</t>
    </rPh>
    <phoneticPr fontId="25"/>
  </si>
  <si>
    <t>土工事</t>
    <rPh sb="1" eb="2">
      <t>コウ</t>
    </rPh>
    <rPh sb="2" eb="3">
      <t>コト</t>
    </rPh>
    <phoneticPr fontId="24"/>
  </si>
  <si>
    <t>老建施設</t>
    <rPh sb="0" eb="1">
      <t>ロウ</t>
    </rPh>
    <rPh sb="1" eb="2">
      <t>ケン</t>
    </rPh>
    <rPh sb="2" eb="4">
      <t>シセツ</t>
    </rPh>
    <phoneticPr fontId="25"/>
  </si>
  <si>
    <t>仮 設 小 計</t>
  </si>
  <si>
    <t>Ａ</t>
    <phoneticPr fontId="25"/>
  </si>
  <si>
    <t>学　校</t>
    <rPh sb="0" eb="1">
      <t>ガク</t>
    </rPh>
    <rPh sb="2" eb="3">
      <t>コウ</t>
    </rPh>
    <phoneticPr fontId="25"/>
  </si>
  <si>
    <t>ｍ2単価に換算⇒</t>
    <rPh sb="2" eb="4">
      <t>タンカ</t>
    </rPh>
    <rPh sb="5" eb="7">
      <t>カンザン</t>
    </rPh>
    <phoneticPr fontId="25"/>
  </si>
  <si>
    <t>直接仮設</t>
    <phoneticPr fontId="25"/>
  </si>
  <si>
    <t>木　造</t>
    <rPh sb="0" eb="1">
      <t>モク</t>
    </rPh>
    <rPh sb="2" eb="3">
      <t>ゾウ</t>
    </rPh>
    <phoneticPr fontId="25"/>
  </si>
  <si>
    <t>病　院</t>
    <rPh sb="0" eb="1">
      <t>ビョウ</t>
    </rPh>
    <rPh sb="2" eb="3">
      <t>イン</t>
    </rPh>
    <phoneticPr fontId="25"/>
  </si>
  <si>
    <t>ＰＣ造</t>
    <rPh sb="2" eb="3">
      <t>ゾウ</t>
    </rPh>
    <phoneticPr fontId="25"/>
  </si>
  <si>
    <t>商業施設</t>
    <rPh sb="0" eb="2">
      <t>ショウギョウ</t>
    </rPh>
    <rPh sb="2" eb="4">
      <t>シセツ</t>
    </rPh>
    <phoneticPr fontId="25"/>
  </si>
  <si>
    <t>単 位</t>
    <rPh sb="0" eb="1">
      <t>タン</t>
    </rPh>
    <rPh sb="2" eb="3">
      <t>イ</t>
    </rPh>
    <phoneticPr fontId="25"/>
  </si>
  <si>
    <t>数    量</t>
    <rPh sb="0" eb="1">
      <t>スウ</t>
    </rPh>
    <rPh sb="5" eb="6">
      <t>リョウ</t>
    </rPh>
    <phoneticPr fontId="24"/>
  </si>
  <si>
    <t>比率</t>
    <rPh sb="0" eb="2">
      <t>ヒリツ</t>
    </rPh>
    <phoneticPr fontId="24"/>
  </si>
  <si>
    <t>円／延m2</t>
    <rPh sb="2" eb="3">
      <t>ノベ</t>
    </rPh>
    <phoneticPr fontId="25"/>
  </si>
  <si>
    <t xml:space="preserve"> 千円  </t>
    <rPh sb="1" eb="3">
      <t>センエン</t>
    </rPh>
    <phoneticPr fontId="24"/>
  </si>
  <si>
    <t>工事内訳</t>
    <phoneticPr fontId="25"/>
  </si>
  <si>
    <t>SRC造</t>
    <rPh sb="3" eb="4">
      <t>ゾウ</t>
    </rPh>
    <phoneticPr fontId="25"/>
  </si>
  <si>
    <t>共同住宅</t>
    <rPh sb="0" eb="2">
      <t>キョウドウ</t>
    </rPh>
    <rPh sb="2" eb="4">
      <t>ジュウタク</t>
    </rPh>
    <phoneticPr fontId="25"/>
  </si>
  <si>
    <t>歩掛(ﾃﾞｰﾀﾍﾞｰｽ）</t>
    <rPh sb="0" eb="1">
      <t>ブ</t>
    </rPh>
    <rPh sb="1" eb="2">
      <t>カカリ</t>
    </rPh>
    <phoneticPr fontId="25"/>
  </si>
  <si>
    <t>対象部位の合計数量を記入</t>
    <rPh sb="0" eb="2">
      <t>タイショウ</t>
    </rPh>
    <rPh sb="2" eb="4">
      <t>ブイ</t>
    </rPh>
    <rPh sb="5" eb="7">
      <t>ゴウケイ</t>
    </rPh>
    <rPh sb="7" eb="9">
      <t>スウリョウ</t>
    </rPh>
    <rPh sb="10" eb="12">
      <t>キニュウ</t>
    </rPh>
    <phoneticPr fontId="25"/>
  </si>
  <si>
    <t>【実施積算】</t>
    <rPh sb="1" eb="3">
      <t>ジッシ</t>
    </rPh>
    <rPh sb="3" eb="5">
      <t>セキサン</t>
    </rPh>
    <phoneticPr fontId="24"/>
  </si>
  <si>
    <t>積 算 区 分</t>
    <rPh sb="0" eb="3">
      <t>セキサン</t>
    </rPh>
    <rPh sb="4" eb="7">
      <t>クブン</t>
    </rPh>
    <phoneticPr fontId="24"/>
  </si>
  <si>
    <t>壁式造</t>
    <rPh sb="0" eb="1">
      <t>カベ</t>
    </rPh>
    <rPh sb="1" eb="2">
      <t>シキ</t>
    </rPh>
    <rPh sb="2" eb="3">
      <t>ゾウ</t>
    </rPh>
    <phoneticPr fontId="25"/>
  </si>
  <si>
    <t>事務所</t>
    <rPh sb="0" eb="2">
      <t>ジム</t>
    </rPh>
    <rPh sb="2" eb="3">
      <t>ショ</t>
    </rPh>
    <phoneticPr fontId="25"/>
  </si>
  <si>
    <t>ＰＨＣ　19ｍ　102本</t>
    <rPh sb="11" eb="12">
      <t>ホン</t>
    </rPh>
    <phoneticPr fontId="25"/>
  </si>
  <si>
    <t>杭種別</t>
    <rPh sb="0" eb="1">
      <t>クイ</t>
    </rPh>
    <rPh sb="1" eb="3">
      <t>シュベツ</t>
    </rPh>
    <phoneticPr fontId="25"/>
  </si>
  <si>
    <t>延坪</t>
    <rPh sb="0" eb="1">
      <t>ノベ</t>
    </rPh>
    <rPh sb="1" eb="2">
      <t>ツボ</t>
    </rPh>
    <phoneticPr fontId="24"/>
  </si>
  <si>
    <t xml:space="preserve">  敷地 ㎡/延坪</t>
    <rPh sb="2" eb="4">
      <t>シキチ</t>
    </rPh>
    <rPh sb="8" eb="9">
      <t>ツボ</t>
    </rPh>
    <phoneticPr fontId="24"/>
  </si>
  <si>
    <t>ＲＣ造</t>
    <rPh sb="2" eb="3">
      <t>ゾウ</t>
    </rPh>
    <phoneticPr fontId="25"/>
  </si>
  <si>
    <t>倉庫</t>
    <rPh sb="0" eb="2">
      <t>ソウコ</t>
    </rPh>
    <phoneticPr fontId="25"/>
  </si>
  <si>
    <t>軒高12.9ｍ、平均階高4.3ｍ</t>
    <rPh sb="0" eb="1">
      <t>ノキ</t>
    </rPh>
    <rPh sb="1" eb="2">
      <t>タカ</t>
    </rPh>
    <rPh sb="8" eb="10">
      <t>ヘイキン</t>
    </rPh>
    <rPh sb="10" eb="12">
      <t>カイダカ</t>
    </rPh>
    <phoneticPr fontId="25"/>
  </si>
  <si>
    <t>スパン・階高</t>
    <rPh sb="4" eb="5">
      <t>カイ</t>
    </rPh>
    <rPh sb="5" eb="6">
      <t>タカ</t>
    </rPh>
    <phoneticPr fontId="25"/>
  </si>
  <si>
    <t>Ｈ14/3～Ｈ15/9</t>
    <phoneticPr fontId="25"/>
  </si>
  <si>
    <t>18ヶ月</t>
    <rPh sb="3" eb="4">
      <t>カゲツ</t>
    </rPh>
    <phoneticPr fontId="24"/>
  </si>
  <si>
    <t>建/延面積 ㎡</t>
    <phoneticPr fontId="24"/>
  </si>
  <si>
    <t>鉄骨造</t>
    <phoneticPr fontId="25"/>
  </si>
  <si>
    <t>工場</t>
    <rPh sb="0" eb="2">
      <t>コウジョウ</t>
    </rPh>
    <phoneticPr fontId="25"/>
  </si>
  <si>
    <t>地上</t>
    <rPh sb="0" eb="2">
      <t>チジョウ</t>
    </rPh>
    <phoneticPr fontId="25"/>
  </si>
  <si>
    <t>施工期間</t>
    <rPh sb="0" eb="2">
      <t>セコウ</t>
    </rPh>
    <rPh sb="2" eb="4">
      <t>キカン</t>
    </rPh>
    <phoneticPr fontId="25"/>
  </si>
  <si>
    <t>工期</t>
    <rPh sb="0" eb="2">
      <t>コウキ</t>
    </rPh>
    <phoneticPr fontId="24"/>
  </si>
  <si>
    <t>Ｂ0-３Ｆ＋PH１</t>
    <phoneticPr fontId="25"/>
  </si>
  <si>
    <t>構 造・ 階 数</t>
    <phoneticPr fontId="24"/>
  </si>
  <si>
    <t>構造</t>
    <rPh sb="0" eb="2">
      <t>コウゾウ</t>
    </rPh>
    <phoneticPr fontId="25"/>
  </si>
  <si>
    <t>建物用途</t>
    <rPh sb="2" eb="3">
      <t>ヨウ</t>
    </rPh>
    <rPh sb="3" eb="4">
      <t>ト</t>
    </rPh>
    <phoneticPr fontId="24"/>
  </si>
  <si>
    <t>最下階形状</t>
    <rPh sb="0" eb="2">
      <t>サイカ</t>
    </rPh>
    <rPh sb="2" eb="3">
      <t>カイ</t>
    </rPh>
    <rPh sb="3" eb="5">
      <t>ケイジョウ</t>
    </rPh>
    <phoneticPr fontId="25"/>
  </si>
  <si>
    <t>三重県津市</t>
    <rPh sb="0" eb="3">
      <t>ミエケン</t>
    </rPh>
    <rPh sb="3" eb="5">
      <t>ツシ</t>
    </rPh>
    <phoneticPr fontId="25"/>
  </si>
  <si>
    <t>建 築 地</t>
  </si>
  <si>
    <t>建  物  用　途</t>
    <rPh sb="6" eb="7">
      <t>ヨウ</t>
    </rPh>
    <rPh sb="8" eb="9">
      <t>ト</t>
    </rPh>
    <phoneticPr fontId="24"/>
  </si>
  <si>
    <t>●　プルダウン必要に応じて追加してください。</t>
    <rPh sb="7" eb="9">
      <t>ヒツヨウ</t>
    </rPh>
    <rPh sb="10" eb="11">
      <t>オウ</t>
    </rPh>
    <rPh sb="13" eb="15">
      <t>ツイカ</t>
    </rPh>
    <phoneticPr fontId="25"/>
  </si>
  <si>
    <t>杭基礎　ＧＬ-2.42ｍ</t>
    <rPh sb="0" eb="1">
      <t>クイ</t>
    </rPh>
    <rPh sb="1" eb="3">
      <t>キソ</t>
    </rPh>
    <phoneticPr fontId="25"/>
  </si>
  <si>
    <t>基礎形式</t>
    <rPh sb="0" eb="2">
      <t>キソ</t>
    </rPh>
    <rPh sb="2" eb="4">
      <t>ケイシキ</t>
    </rPh>
    <phoneticPr fontId="25"/>
  </si>
  <si>
    <t>プロジェクト名</t>
    <rPh sb="6" eb="7">
      <t>メイ</t>
    </rPh>
    <phoneticPr fontId="24"/>
  </si>
  <si>
    <t>躯体概要及び施工法記入欄</t>
    <rPh sb="0" eb="2">
      <t>クタイ</t>
    </rPh>
    <rPh sb="2" eb="4">
      <t>ガイヨウ</t>
    </rPh>
    <rPh sb="4" eb="5">
      <t>オヨ</t>
    </rPh>
    <rPh sb="6" eb="8">
      <t>セコウ</t>
    </rPh>
    <rPh sb="8" eb="9">
      <t>ホウ</t>
    </rPh>
    <rPh sb="9" eb="11">
      <t>キニュウ</t>
    </rPh>
    <rPh sb="11" eb="12">
      <t>ラン</t>
    </rPh>
    <phoneticPr fontId="25"/>
  </si>
  <si>
    <t>　某職業安定所施設新築工事</t>
    <rPh sb="1" eb="2">
      <t>ボウ</t>
    </rPh>
    <rPh sb="2" eb="4">
      <t>ショクギョウ</t>
    </rPh>
    <rPh sb="4" eb="6">
      <t>アンテイ</t>
    </rPh>
    <rPh sb="6" eb="7">
      <t>ジョ</t>
    </rPh>
    <rPh sb="7" eb="9">
      <t>シセツ</t>
    </rPh>
    <rPh sb="9" eb="11">
      <t>シンチク</t>
    </rPh>
    <rPh sb="11" eb="13">
      <t>コウジ</t>
    </rPh>
    <phoneticPr fontId="24"/>
  </si>
  <si>
    <t>１０-○○○○</t>
    <phoneticPr fontId="25"/>
  </si>
  <si>
    <t>№</t>
    <phoneticPr fontId="25"/>
  </si>
  <si>
    <t>コ ス ト デ ー タ 表</t>
    <rPh sb="12" eb="13">
      <t>ヒョウ</t>
    </rPh>
    <phoneticPr fontId="24"/>
  </si>
  <si>
    <t>※昇降機設備は乗用の場合</t>
    <rPh sb="7" eb="9">
      <t>ジョウヨウ</t>
    </rPh>
    <rPh sb="10" eb="12">
      <t>バアイ</t>
    </rPh>
    <phoneticPr fontId="2"/>
  </si>
  <si>
    <t>6,000千円+（1,000千円✕フロア数）✕台数</t>
    <phoneticPr fontId="2"/>
  </si>
  <si>
    <t>共通費率</t>
  </si>
  <si>
    <t>補正率</t>
    <rPh sb="0" eb="2">
      <t>ホセイ</t>
    </rPh>
    <rPh sb="2" eb="3">
      <t>リツ</t>
    </rPh>
    <phoneticPr fontId="3"/>
  </si>
  <si>
    <t>１F</t>
    <phoneticPr fontId="2"/>
  </si>
  <si>
    <t>２F</t>
    <phoneticPr fontId="2"/>
  </si>
  <si>
    <t>３F</t>
    <phoneticPr fontId="2"/>
  </si>
  <si>
    <t>４F</t>
    <phoneticPr fontId="2"/>
  </si>
  <si>
    <t>✕</t>
    <phoneticPr fontId="2"/>
  </si>
  <si>
    <t>階高</t>
    <rPh sb="0" eb="2">
      <t>カイダカ</t>
    </rPh>
    <phoneticPr fontId="2"/>
  </si>
  <si>
    <t>外周</t>
    <rPh sb="0" eb="2">
      <t>ガイシュウ</t>
    </rPh>
    <phoneticPr fontId="2"/>
  </si>
  <si>
    <t>✕</t>
    <phoneticPr fontId="2"/>
  </si>
  <si>
    <t>■外壁面積（外周✕階高✕階数）</t>
    <rPh sb="1" eb="3">
      <t>ガイヘキ</t>
    </rPh>
    <rPh sb="3" eb="5">
      <t>メンセキ</t>
    </rPh>
    <rPh sb="6" eb="8">
      <t>ガイシュウ</t>
    </rPh>
    <rPh sb="9" eb="11">
      <t>カイダカ</t>
    </rPh>
    <rPh sb="12" eb="13">
      <t>カイ</t>
    </rPh>
    <rPh sb="13" eb="14">
      <t>スウ</t>
    </rPh>
    <phoneticPr fontId="3"/>
  </si>
  <si>
    <t>階数</t>
    <rPh sb="1" eb="2">
      <t>スウ</t>
    </rPh>
    <phoneticPr fontId="2"/>
  </si>
  <si>
    <t>延m2当り</t>
    <rPh sb="0" eb="1">
      <t>ノベ</t>
    </rPh>
    <rPh sb="3" eb="4">
      <t>アタ</t>
    </rPh>
    <phoneticPr fontId="2"/>
  </si>
  <si>
    <t>建m2当り</t>
    <rPh sb="0" eb="1">
      <t>ケン</t>
    </rPh>
    <rPh sb="3" eb="4">
      <t>アタ</t>
    </rPh>
    <phoneticPr fontId="2"/>
  </si>
  <si>
    <t>■EVの金額</t>
    <rPh sb="4" eb="6">
      <t>キンガク</t>
    </rPh>
    <phoneticPr fontId="3"/>
  </si>
  <si>
    <t>台数</t>
    <rPh sb="0" eb="2">
      <t>ダイスウ</t>
    </rPh>
    <phoneticPr fontId="2"/>
  </si>
  <si>
    <t>ベース</t>
    <phoneticPr fontId="2"/>
  </si>
  <si>
    <t>＋（</t>
    <phoneticPr fontId="2"/>
  </si>
  <si>
    <t>階数</t>
    <rPh sb="0" eb="2">
      <t>カイスウ</t>
    </rPh>
    <phoneticPr fontId="2"/>
  </si>
  <si>
    <t>＝</t>
    <phoneticPr fontId="2"/>
  </si>
  <si>
    <t>（</t>
    <phoneticPr fontId="2"/>
  </si>
  <si>
    <t>））✕</t>
    <phoneticPr fontId="2"/>
  </si>
  <si>
    <t>昇降機設備※</t>
    <rPh sb="0" eb="3">
      <t>ショウコウキ</t>
    </rPh>
    <rPh sb="3" eb="5">
      <t>セツビ</t>
    </rPh>
    <phoneticPr fontId="2"/>
  </si>
  <si>
    <t>■主な変動要素の反映</t>
    <rPh sb="1" eb="2">
      <t>オモ</t>
    </rPh>
    <rPh sb="3" eb="5">
      <t>ヘンドウ</t>
    </rPh>
    <rPh sb="5" eb="7">
      <t>ヨウソ</t>
    </rPh>
    <rPh sb="8" eb="10">
      <t>ハンエイ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</si>
</sst>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76" formatCode="[$-411]ggge&quot;年&quot;m&quot;月&quot;d&quot;日&quot;;@"/>
    <numFmt numFmtId="177" formatCode="#,##0&quot;m2&quot;"/>
    <numFmt numFmtId="178" formatCode="#,##0.0&quot;千円/建m2&quot;\ "/>
    <numFmt numFmtId="179" formatCode="#,##0&quot;千円&quot;\ "/>
    <numFmt numFmtId="180" formatCode="#,##0.0&quot;千円/延m2&quot;\ "/>
    <numFmt numFmtId="181" formatCode="#,##0&quot;m2&quot;\ "/>
    <numFmt numFmtId="182" formatCode="#,##0&quot;円/m2&quot;\ "/>
    <numFmt numFmtId="183" formatCode="#,##0&quot;円/坪&quot;"/>
    <numFmt numFmtId="184" formatCode="#,##0.0&quot;千円/m2&quot;\ "/>
    <numFmt numFmtId="185" formatCode="#,##0&quot;千円/坪&quot;"/>
    <numFmt numFmtId="186" formatCode="#,##0&quot;千円　+&quot;\ "/>
    <numFmt numFmtId="187" formatCode="#,##0.0&quot;千円&quot;\ "/>
    <numFmt numFmtId="188" formatCode="#,##0&quot;m2×&quot;\ "/>
    <numFmt numFmtId="189" formatCode="#,##0.0&quot;千円/m2 =&quot;"/>
    <numFmt numFmtId="190" formatCode="#,##0.0&quot;m2&quot;\ "/>
    <numFmt numFmtId="193" formatCode="#,##0.0&quot;m&quot;"/>
    <numFmt numFmtId="195" formatCode="#,##0.000&quot;ヶ所/建m2&quot;\ "/>
    <numFmt numFmtId="196" formatCode="#,##0.000&quot;m2/延m2&quot;\ "/>
    <numFmt numFmtId="199" formatCode="#,##0.0&quot;m2/延m2&quot;\ "/>
    <numFmt numFmtId="200" formatCode="#,##0&quot;千円／坪&quot;"/>
    <numFmt numFmtId="201" formatCode="0.000"/>
    <numFmt numFmtId="202" formatCode="#,##0&quot;円/延m2&quot;"/>
    <numFmt numFmtId="203" formatCode="#,##0&quot;円/m2&quot;"/>
    <numFmt numFmtId="204" formatCode="#,##0.00&quot;m2/延m2&quot;"/>
    <numFmt numFmtId="205" formatCode="#,##0&quot;円/t&quot;"/>
    <numFmt numFmtId="206" formatCode="#,##0.000&quot;ｔ/延m2&quot;"/>
    <numFmt numFmtId="207" formatCode="#,##0&quot;t&quot;"/>
    <numFmt numFmtId="208" formatCode="#,##0.00&quot;ｔ/延m2&quot;"/>
    <numFmt numFmtId="209" formatCode="#,##0&quot;円/m3&quot;"/>
    <numFmt numFmtId="210" formatCode="#,##0.00&quot;m3/延m2&quot;"/>
    <numFmt numFmtId="211" formatCode="#,##0&quot;m3&quot;"/>
    <numFmt numFmtId="212" formatCode="#,##0&quot;円/建m2&quot;"/>
    <numFmt numFmtId="213" formatCode="#,##0.00&quot;ｔ/建m2&quot;"/>
    <numFmt numFmtId="214" formatCode="#,##0.00&quot;m2/建m2&quot;"/>
    <numFmt numFmtId="215" formatCode="#,##0.00&quot;m3/建m2&quot;"/>
    <numFmt numFmtId="216" formatCode="0.000_ "/>
    <numFmt numFmtId="217" formatCode="0.0_ "/>
    <numFmt numFmtId="218" formatCode="0.000_);[Red]\(0.000\)"/>
    <numFmt numFmtId="219" formatCode="#,##0.0_ "/>
    <numFmt numFmtId="220" formatCode="0.0%"/>
    <numFmt numFmtId="221" formatCode="#,##0&quot;円/m&quot;"/>
    <numFmt numFmtId="222" formatCode="#,##0.0"/>
    <numFmt numFmtId="223" formatCode="#,##0;[Red]#,##0"/>
    <numFmt numFmtId="224" formatCode="0.0"/>
    <numFmt numFmtId="225" formatCode="#,##0.00_ "/>
    <numFmt numFmtId="226" formatCode="yyyy&quot;年&quot;m&quot;月&quot;d&quot;日&quot;;@"/>
    <numFmt numFmtId="227" formatCode="#,##0&quot;千円&quot;"/>
    <numFmt numFmtId="228" formatCode="#,##0.00&quot;千円/延m2&quot;\ "/>
  </numFmts>
  <fonts count="44">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メイリオ"/>
      <family val="3"/>
      <charset val="128"/>
    </font>
    <font>
      <sz val="11"/>
      <name val="メイリオ"/>
      <family val="3"/>
      <charset val="128"/>
    </font>
    <font>
      <sz val="11"/>
      <color rgb="FF0000FF"/>
      <name val="メイリオ"/>
      <family val="3"/>
      <charset val="128"/>
    </font>
    <font>
      <b/>
      <sz val="11"/>
      <name val="メイリオ"/>
      <family val="3"/>
      <charset val="128"/>
    </font>
    <font>
      <b/>
      <sz val="11"/>
      <color theme="1"/>
      <name val="メイリオ"/>
      <family val="3"/>
      <charset val="128"/>
    </font>
    <font>
      <b/>
      <sz val="12"/>
      <name val="メイリオ"/>
      <family val="3"/>
      <charset val="128"/>
    </font>
    <font>
      <sz val="24"/>
      <color theme="0"/>
      <name val="ＭＳ Ｐゴシック"/>
      <family val="2"/>
      <scheme val="minor"/>
    </font>
    <font>
      <sz val="24"/>
      <color theme="0"/>
      <name val="ＭＳ Ｐゴシック"/>
      <family val="3"/>
      <charset val="128"/>
      <scheme val="minor"/>
    </font>
    <font>
      <sz val="9"/>
      <color theme="1"/>
      <name val="メイリオ"/>
      <family val="3"/>
      <charset val="128"/>
    </font>
    <font>
      <b/>
      <sz val="11"/>
      <color rgb="FF0000FF"/>
      <name val="メイリオ"/>
      <family val="3"/>
      <charset val="128"/>
    </font>
    <font>
      <b/>
      <sz val="11"/>
      <color rgb="FF00B050"/>
      <name val="メイリオ"/>
      <family val="3"/>
      <charset val="128"/>
    </font>
    <font>
      <b/>
      <sz val="11"/>
      <color rgb="FFC00000"/>
      <name val="メイリオ"/>
      <family val="3"/>
      <charset val="128"/>
    </font>
    <font>
      <b/>
      <sz val="36"/>
      <name val="メイリオ"/>
      <family val="3"/>
      <charset val="128"/>
    </font>
    <font>
      <sz val="16"/>
      <color theme="1"/>
      <name val="メイリオ"/>
      <family val="3"/>
      <charset val="128"/>
    </font>
    <font>
      <sz val="16"/>
      <color theme="1"/>
      <name val="ＭＳ Ｐゴシック"/>
      <family val="2"/>
      <scheme val="minor"/>
    </font>
    <font>
      <b/>
      <sz val="16"/>
      <color theme="1"/>
      <name val="メイリオ"/>
      <family val="3"/>
      <charset val="128"/>
    </font>
    <font>
      <b/>
      <sz val="16"/>
      <color rgb="FFFF0000"/>
      <name val="メイリオ"/>
      <family val="3"/>
      <charset val="128"/>
    </font>
    <font>
      <sz val="11"/>
      <name val="明朝"/>
      <family val="1"/>
      <charset val="128"/>
    </font>
    <font>
      <sz val="11"/>
      <name val="ＭＳ Ｐ明朝"/>
      <family val="1"/>
      <charset val="128"/>
    </font>
    <font>
      <sz val="9"/>
      <name val="ＭＳ Ｐ明朝"/>
      <family val="1"/>
      <charset val="128"/>
    </font>
    <font>
      <sz val="6"/>
      <name val="ＭＳ Ｐ明朝"/>
      <family val="1"/>
      <charset val="128"/>
    </font>
    <font>
      <sz val="6"/>
      <name val="明朝"/>
      <family val="1"/>
      <charset val="128"/>
    </font>
    <font>
      <sz val="9"/>
      <color rgb="FF7030A0"/>
      <name val="ＭＳ Ｐ明朝"/>
      <family val="1"/>
      <charset val="128"/>
    </font>
    <font>
      <b/>
      <sz val="9"/>
      <name val="ＭＳ Ｐ明朝"/>
      <family val="1"/>
      <charset val="128"/>
    </font>
    <font>
      <sz val="9"/>
      <color indexed="10"/>
      <name val="ＭＳ Ｐ明朝"/>
      <family val="1"/>
      <charset val="128"/>
    </font>
    <font>
      <b/>
      <sz val="11"/>
      <name val="ＭＳ Ｐ明朝"/>
      <family val="1"/>
      <charset val="128"/>
    </font>
    <font>
      <b/>
      <sz val="12"/>
      <name val="ＭＳ Ｐ明朝"/>
      <family val="1"/>
      <charset val="128"/>
    </font>
    <font>
      <sz val="11"/>
      <color indexed="9"/>
      <name val="ＭＳ Ｐゴシック"/>
      <family val="3"/>
      <charset val="128"/>
    </font>
    <font>
      <b/>
      <sz val="14"/>
      <name val="ＭＳ Ｐ明朝"/>
      <family val="1"/>
      <charset val="128"/>
    </font>
    <font>
      <sz val="11"/>
      <color rgb="FFFF0000"/>
      <name val="ＭＳ Ｐ明朝"/>
      <family val="1"/>
      <charset val="128"/>
    </font>
    <font>
      <sz val="16"/>
      <name val="ＭＳ Ｐ明朝"/>
      <family val="1"/>
      <charset val="128"/>
    </font>
    <font>
      <b/>
      <sz val="16"/>
      <name val="ＭＳ Ｐ明朝"/>
      <family val="1"/>
      <charset val="128"/>
    </font>
    <font>
      <sz val="6"/>
      <color indexed="10"/>
      <name val="ＭＳ Ｐ明朝"/>
      <family val="1"/>
      <charset val="128"/>
    </font>
    <font>
      <sz val="6"/>
      <color indexed="10"/>
      <name val="ＭＳ Ｐゴシック"/>
      <family val="3"/>
      <charset val="128"/>
    </font>
    <font>
      <sz val="6"/>
      <color indexed="81"/>
      <name val="ＭＳ Ｐ明朝"/>
      <family val="1"/>
      <charset val="128"/>
    </font>
    <font>
      <sz val="9"/>
      <color indexed="81"/>
      <name val="ＭＳ Ｐ明朝"/>
      <family val="1"/>
      <charset val="128"/>
    </font>
    <font>
      <sz val="9"/>
      <color indexed="81"/>
      <name val="ＭＳ Ｐゴシック"/>
      <family val="3"/>
      <charset val="128"/>
    </font>
    <font>
      <b/>
      <sz val="9"/>
      <color indexed="81"/>
      <name val="ＭＳ Ｐゴシック"/>
      <family val="3"/>
      <charset val="128"/>
    </font>
    <font>
      <sz val="12"/>
      <color theme="1"/>
      <name val="メイリオ"/>
      <family val="3"/>
      <charset val="128"/>
    </font>
    <font>
      <b/>
      <sz val="18"/>
      <color theme="1"/>
      <name val="メイリオ"/>
      <family val="3"/>
      <charset val="128"/>
    </font>
  </fonts>
  <fills count="15">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8"/>
        <bgColor indexed="64"/>
      </patternFill>
    </fill>
    <fill>
      <patternFill patternType="solid">
        <fgColor theme="9" tint="0.59999389629810485"/>
        <bgColor indexed="64"/>
      </patternFill>
    </fill>
    <fill>
      <patternFill patternType="solid">
        <fgColor theme="5" tint="0.39994506668294322"/>
        <bgColor indexed="64"/>
      </patternFill>
    </fill>
    <fill>
      <patternFill patternType="solid">
        <fgColor theme="3"/>
        <bgColor indexed="64"/>
      </patternFill>
    </fill>
    <fill>
      <patternFill patternType="solid">
        <fgColor rgb="FFFFFF00"/>
        <bgColor indexed="64"/>
      </patternFill>
    </fill>
    <fill>
      <patternFill patternType="solid">
        <fgColor rgb="FFFFFFCC"/>
        <bgColor indexed="64"/>
      </patternFill>
    </fill>
    <fill>
      <patternFill patternType="solid">
        <fgColor indexed="29"/>
        <bgColor indexed="64"/>
      </patternFill>
    </fill>
    <fill>
      <patternFill patternType="solid">
        <fgColor theme="0" tint="-4.9989318521683403E-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55">
    <border>
      <left/>
      <right/>
      <top/>
      <bottom/>
      <diagonal/>
    </border>
    <border>
      <left/>
      <right/>
      <top style="thin">
        <color auto="1"/>
      </top>
      <bottom style="thin">
        <color auto="1"/>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style="dotted">
        <color indexed="64"/>
      </left>
      <right style="dotted">
        <color indexed="64"/>
      </right>
      <top/>
      <bottom/>
      <diagonal/>
    </border>
    <border>
      <left/>
      <right style="medium">
        <color indexed="64"/>
      </right>
      <top/>
      <bottom/>
      <diagonal/>
    </border>
    <border>
      <left style="medium">
        <color indexed="64"/>
      </left>
      <right/>
      <top/>
      <bottom/>
      <diagonal/>
    </border>
    <border>
      <left/>
      <right style="dotted">
        <color indexed="64"/>
      </right>
      <top/>
      <bottom/>
      <diagonal/>
    </border>
    <border>
      <left/>
      <right style="dotted">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C00000"/>
      </left>
      <right/>
      <top style="thin">
        <color auto="1"/>
      </top>
      <bottom style="thin">
        <color indexed="64"/>
      </bottom>
      <diagonal/>
    </border>
    <border>
      <left style="thick">
        <color rgb="FFC00000"/>
      </left>
      <right/>
      <top style="thin">
        <color indexed="64"/>
      </top>
      <bottom/>
      <diagonal/>
    </border>
    <border>
      <left style="thick">
        <color rgb="FFC00000"/>
      </left>
      <right/>
      <top/>
      <bottom style="thin">
        <color indexed="64"/>
      </bottom>
      <diagonal/>
    </border>
    <border>
      <left/>
      <right style="thick">
        <color rgb="FFC00000"/>
      </right>
      <top style="thin">
        <color auto="1"/>
      </top>
      <bottom style="thin">
        <color auto="1"/>
      </bottom>
      <diagonal/>
    </border>
    <border>
      <left/>
      <right style="thick">
        <color rgb="FFC00000"/>
      </right>
      <top style="thin">
        <color indexed="64"/>
      </top>
      <bottom/>
      <diagonal/>
    </border>
    <border>
      <left/>
      <right style="thick">
        <color rgb="FFC00000"/>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diagonal/>
    </border>
    <border>
      <left/>
      <right/>
      <top/>
      <bottom style="thin">
        <color theme="0" tint="-0.499984740745262"/>
      </bottom>
      <diagonal/>
    </border>
    <border>
      <left/>
      <right/>
      <top/>
      <bottom style="thick">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style="thick">
        <color rgb="FFC00000"/>
      </left>
      <right/>
      <top/>
      <bottom style="thick">
        <color indexed="64"/>
      </bottom>
      <diagonal/>
    </border>
    <border>
      <left/>
      <right style="thick">
        <color rgb="FFC00000"/>
      </right>
      <top/>
      <bottom style="thick">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bottom style="medium">
        <color indexed="64"/>
      </bottom>
      <diagonal/>
    </border>
    <border>
      <left style="medium">
        <color indexed="64"/>
      </left>
      <right/>
      <top/>
      <bottom style="thin">
        <color theme="0" tint="-0.499984740745262"/>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thin">
        <color indexed="64"/>
      </top>
      <bottom style="hair">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rgb="FFC00000"/>
      </left>
      <right style="dotted">
        <color indexed="64"/>
      </right>
      <top style="medium">
        <color rgb="FFC00000"/>
      </top>
      <bottom/>
      <diagonal/>
    </border>
    <border>
      <left/>
      <right style="dotted">
        <color indexed="64"/>
      </right>
      <top style="medium">
        <color rgb="FFC00000"/>
      </top>
      <bottom/>
      <diagonal/>
    </border>
    <border>
      <left style="dotted">
        <color indexed="64"/>
      </left>
      <right style="dotted">
        <color indexed="64"/>
      </right>
      <top style="medium">
        <color rgb="FFC00000"/>
      </top>
      <bottom/>
      <diagonal/>
    </border>
    <border>
      <left/>
      <right style="medium">
        <color rgb="FFC00000"/>
      </right>
      <top style="medium">
        <color rgb="FFC00000"/>
      </top>
      <bottom/>
      <diagonal/>
    </border>
    <border>
      <left style="medium">
        <color rgb="FFC00000"/>
      </left>
      <right style="dotted">
        <color indexed="64"/>
      </right>
      <top/>
      <bottom style="dotted">
        <color indexed="64"/>
      </bottom>
      <diagonal/>
    </border>
    <border>
      <left/>
      <right style="medium">
        <color rgb="FFC00000"/>
      </right>
      <top/>
      <bottom style="dotted">
        <color indexed="64"/>
      </bottom>
      <diagonal/>
    </border>
    <border>
      <left style="medium">
        <color rgb="FFC00000"/>
      </left>
      <right style="dotted">
        <color indexed="64"/>
      </right>
      <top/>
      <bottom/>
      <diagonal/>
    </border>
    <border>
      <left/>
      <right style="medium">
        <color rgb="FFC00000"/>
      </right>
      <top/>
      <bottom/>
      <diagonal/>
    </border>
    <border>
      <left/>
      <right style="medium">
        <color rgb="FFC00000"/>
      </right>
      <top style="dotted">
        <color indexed="64"/>
      </top>
      <bottom/>
      <diagonal/>
    </border>
    <border>
      <left style="medium">
        <color rgb="FFC00000"/>
      </left>
      <right/>
      <top/>
      <bottom/>
      <diagonal/>
    </border>
    <border>
      <left style="medium">
        <color rgb="FFC00000"/>
      </left>
      <right/>
      <top/>
      <bottom style="dotted">
        <color indexed="64"/>
      </bottom>
      <diagonal/>
    </border>
    <border>
      <left style="medium">
        <color rgb="FFC00000"/>
      </left>
      <right/>
      <top/>
      <bottom style="medium">
        <color rgb="FFC00000"/>
      </bottom>
      <diagonal/>
    </border>
    <border>
      <left style="dotted">
        <color indexed="64"/>
      </left>
      <right style="dotted">
        <color indexed="64"/>
      </right>
      <top/>
      <bottom style="medium">
        <color rgb="FFC00000"/>
      </bottom>
      <diagonal/>
    </border>
    <border>
      <left/>
      <right style="medium">
        <color rgb="FFC00000"/>
      </right>
      <top/>
      <bottom style="medium">
        <color rgb="FFC00000"/>
      </bottom>
      <diagonal/>
    </border>
    <border>
      <left style="medium">
        <color rgb="FFC00000"/>
      </left>
      <right/>
      <top style="dotted">
        <color indexed="64"/>
      </top>
      <bottom/>
      <diagonal/>
    </border>
    <border>
      <left/>
      <right style="dotted">
        <color indexed="64"/>
      </right>
      <top/>
      <bottom style="medium">
        <color rgb="FFC00000"/>
      </bottom>
      <diagonal/>
    </border>
    <border>
      <left style="dotted">
        <color indexed="64"/>
      </left>
      <right style="mediumDashed">
        <color rgb="FFC00000"/>
      </right>
      <top style="medium">
        <color rgb="FFC00000"/>
      </top>
      <bottom/>
      <diagonal/>
    </border>
    <border>
      <left style="dotted">
        <color indexed="64"/>
      </left>
      <right style="mediumDashed">
        <color rgb="FFC00000"/>
      </right>
      <top/>
      <bottom style="dotted">
        <color indexed="64"/>
      </bottom>
      <diagonal/>
    </border>
    <border>
      <left style="dotted">
        <color indexed="64"/>
      </left>
      <right style="mediumDashed">
        <color rgb="FFC00000"/>
      </right>
      <top/>
      <bottom/>
      <diagonal/>
    </border>
    <border>
      <left style="dotted">
        <color indexed="64"/>
      </left>
      <right style="mediumDashed">
        <color rgb="FFC00000"/>
      </right>
      <top style="dotted">
        <color indexed="64"/>
      </top>
      <bottom/>
      <diagonal/>
    </border>
    <border>
      <left style="dotted">
        <color indexed="64"/>
      </left>
      <right style="mediumDashed">
        <color rgb="FFC00000"/>
      </right>
      <top/>
      <bottom style="medium">
        <color rgb="FFC00000"/>
      </bottom>
      <diagonal/>
    </border>
    <border>
      <left/>
      <right style="thin">
        <color indexed="64"/>
      </right>
      <top/>
      <bottom style="medium">
        <color indexed="64"/>
      </bottom>
      <diagonal/>
    </border>
    <border>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hair">
        <color indexed="64"/>
      </left>
      <right style="thin">
        <color auto="1"/>
      </right>
      <top/>
      <bottom style="thin">
        <color indexed="64"/>
      </bottom>
      <diagonal/>
    </border>
    <border>
      <left style="hair">
        <color indexed="64"/>
      </left>
      <right style="thin">
        <color auto="1"/>
      </right>
      <top style="hair">
        <color indexed="64"/>
      </top>
      <bottom style="thin">
        <color indexed="64"/>
      </bottom>
      <diagonal/>
    </border>
    <border>
      <left style="hair">
        <color indexed="64"/>
      </left>
      <right style="thin">
        <color auto="1"/>
      </right>
      <top style="thin">
        <color indexed="64"/>
      </top>
      <bottom/>
      <diagonal/>
    </border>
    <border>
      <left style="hair">
        <color indexed="64"/>
      </left>
      <right style="thin">
        <color auto="1"/>
      </right>
      <top style="medium">
        <color indexed="64"/>
      </top>
      <bottom style="hair">
        <color indexed="64"/>
      </bottom>
      <diagonal/>
    </border>
    <border>
      <left style="hair">
        <color indexed="64"/>
      </left>
      <right style="thin">
        <color auto="1"/>
      </right>
      <top style="hair">
        <color indexed="64"/>
      </top>
      <bottom/>
      <diagonal/>
    </border>
    <border>
      <left style="hair">
        <color indexed="64"/>
      </left>
      <right style="thin">
        <color auto="1"/>
      </right>
      <top/>
      <bottom style="hair">
        <color indexed="64"/>
      </bottom>
      <diagonal/>
    </border>
    <border>
      <left style="hair">
        <color indexed="64"/>
      </left>
      <right style="thin">
        <color auto="1"/>
      </right>
      <top style="hair">
        <color indexed="64"/>
      </top>
      <bottom style="medium">
        <color indexed="64"/>
      </bottom>
      <diagonal/>
    </border>
    <border>
      <left/>
      <right style="thin">
        <color auto="1"/>
      </right>
      <top/>
      <bottom style="thin">
        <color theme="0" tint="-0.499984740745262"/>
      </bottom>
      <diagonal/>
    </border>
  </borders>
  <cellStyleXfs count="6">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38" fontId="21" fillId="0" borderId="0" applyFont="0" applyFill="0" applyBorder="0" applyAlignment="0" applyProtection="0"/>
    <xf numFmtId="9" fontId="21" fillId="0" borderId="0" applyFont="0" applyFill="0" applyBorder="0" applyAlignment="0" applyProtection="0"/>
  </cellStyleXfs>
  <cellXfs count="547">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4" borderId="12" xfId="0" applyFont="1" applyFill="1" applyBorder="1" applyAlignment="1">
      <alignment vertical="center"/>
    </xf>
    <xf numFmtId="0" fontId="4" fillId="4" borderId="1" xfId="0" applyFont="1" applyFill="1" applyBorder="1" applyAlignment="1">
      <alignment vertical="center"/>
    </xf>
    <xf numFmtId="0" fontId="4" fillId="4" borderId="15" xfId="0" applyFont="1" applyFill="1" applyBorder="1" applyAlignment="1">
      <alignment vertical="center"/>
    </xf>
    <xf numFmtId="0" fontId="4" fillId="4" borderId="12" xfId="0" applyFont="1" applyFill="1" applyBorder="1" applyAlignment="1">
      <alignment vertical="center" shrinkToFit="1"/>
    </xf>
    <xf numFmtId="181" fontId="4" fillId="5" borderId="1" xfId="0" applyNumberFormat="1" applyFont="1" applyFill="1" applyBorder="1" applyAlignment="1">
      <alignment vertical="center"/>
    </xf>
    <xf numFmtId="181" fontId="4" fillId="5" borderId="15" xfId="0" applyNumberFormat="1" applyFont="1" applyFill="1" applyBorder="1" applyAlignment="1">
      <alignment vertical="center"/>
    </xf>
    <xf numFmtId="177" fontId="4" fillId="5" borderId="14" xfId="0" applyNumberFormat="1" applyFont="1" applyFill="1" applyBorder="1" applyAlignment="1">
      <alignment vertical="center" shrinkToFit="1"/>
    </xf>
    <xf numFmtId="0" fontId="4" fillId="5" borderId="15" xfId="0" applyFont="1" applyFill="1" applyBorder="1" applyAlignment="1">
      <alignment vertical="center"/>
    </xf>
    <xf numFmtId="0" fontId="4" fillId="5" borderId="1" xfId="0" applyFont="1" applyFill="1" applyBorder="1" applyAlignment="1">
      <alignment vertical="center"/>
    </xf>
    <xf numFmtId="0" fontId="4" fillId="5" borderId="13" xfId="0" applyFont="1" applyFill="1" applyBorder="1" applyAlignment="1">
      <alignment vertical="center" shrinkToFit="1"/>
    </xf>
    <xf numFmtId="0" fontId="4" fillId="5" borderId="2" xfId="0" applyFont="1" applyFill="1" applyBorder="1" applyAlignment="1">
      <alignment vertical="center"/>
    </xf>
    <xf numFmtId="0" fontId="4" fillId="5" borderId="17" xfId="0" applyFont="1" applyFill="1" applyBorder="1" applyAlignment="1">
      <alignment vertical="center"/>
    </xf>
    <xf numFmtId="0" fontId="4" fillId="5" borderId="16" xfId="0" applyFont="1" applyFill="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8" xfId="0" applyFont="1" applyBorder="1" applyAlignment="1">
      <alignment vertical="center"/>
    </xf>
    <xf numFmtId="0" fontId="4" fillId="0" borderId="8" xfId="0" applyFont="1" applyBorder="1" applyAlignment="1">
      <alignment vertical="center"/>
    </xf>
    <xf numFmtId="0" fontId="4" fillId="0" borderId="21" xfId="0" applyFont="1" applyBorder="1" applyAlignment="1">
      <alignment horizontal="right" vertical="center"/>
    </xf>
    <xf numFmtId="0" fontId="4" fillId="0" borderId="21" xfId="0" applyFont="1" applyBorder="1" applyAlignment="1">
      <alignment horizontal="left" vertical="center"/>
    </xf>
    <xf numFmtId="0" fontId="4" fillId="0" borderId="21" xfId="0" applyFont="1" applyBorder="1" applyAlignment="1">
      <alignment vertical="center"/>
    </xf>
    <xf numFmtId="190" fontId="4" fillId="0" borderId="21" xfId="0" applyNumberFormat="1" applyFont="1" applyFill="1" applyBorder="1" applyAlignment="1">
      <alignment vertical="center"/>
    </xf>
    <xf numFmtId="0" fontId="4" fillId="0" borderId="5" xfId="0" applyFont="1" applyBorder="1" applyAlignment="1">
      <alignment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5" borderId="2" xfId="0" applyFont="1" applyFill="1" applyBorder="1" applyAlignment="1">
      <alignment vertical="center" shrinkToFit="1"/>
    </xf>
    <xf numFmtId="0" fontId="4" fillId="4" borderId="23" xfId="0" applyFont="1" applyFill="1" applyBorder="1" applyAlignment="1">
      <alignment vertical="center"/>
    </xf>
    <xf numFmtId="0" fontId="4" fillId="4" borderId="3" xfId="0" applyFont="1" applyFill="1" applyBorder="1" applyAlignment="1">
      <alignment vertical="center"/>
    </xf>
    <xf numFmtId="0" fontId="4" fillId="4" borderId="24" xfId="0" applyFont="1" applyFill="1" applyBorder="1" applyAlignment="1">
      <alignment vertical="center"/>
    </xf>
    <xf numFmtId="0" fontId="4" fillId="6" borderId="25" xfId="0" applyFont="1" applyFill="1" applyBorder="1" applyAlignment="1">
      <alignment vertical="center"/>
    </xf>
    <xf numFmtId="181" fontId="4" fillId="5" borderId="22" xfId="0" applyNumberFormat="1" applyFont="1" applyFill="1" applyBorder="1" applyAlignment="1">
      <alignment vertical="center"/>
    </xf>
    <xf numFmtId="181" fontId="4" fillId="5" borderId="27" xfId="0" applyNumberFormat="1" applyFont="1" applyFill="1" applyBorder="1" applyAlignment="1">
      <alignment vertical="center"/>
    </xf>
    <xf numFmtId="0" fontId="4" fillId="0" borderId="22" xfId="0" applyFont="1" applyBorder="1" applyAlignment="1">
      <alignment vertical="center"/>
    </xf>
    <xf numFmtId="177" fontId="4" fillId="5" borderId="26" xfId="0" applyNumberFormat="1" applyFont="1" applyFill="1" applyBorder="1" applyAlignment="1">
      <alignment vertical="center" shrinkToFit="1"/>
    </xf>
    <xf numFmtId="0" fontId="4" fillId="5" borderId="22" xfId="0" applyFont="1" applyFill="1" applyBorder="1" applyAlignment="1">
      <alignment vertical="center"/>
    </xf>
    <xf numFmtId="0" fontId="4" fillId="5" borderId="27" xfId="0" applyFont="1" applyFill="1" applyBorder="1" applyAlignment="1">
      <alignment vertical="center"/>
    </xf>
    <xf numFmtId="0" fontId="10" fillId="7" borderId="28" xfId="0" applyFont="1" applyFill="1" applyBorder="1" applyAlignment="1">
      <alignment horizontal="center" vertical="center"/>
    </xf>
    <xf numFmtId="0" fontId="11" fillId="7" borderId="28" xfId="0" applyFont="1" applyFill="1" applyBorder="1" applyAlignment="1">
      <alignment horizontal="center" vertical="center"/>
    </xf>
    <xf numFmtId="0" fontId="4" fillId="0" borderId="29" xfId="0" applyFont="1" applyBorder="1" applyAlignment="1">
      <alignment horizontal="center" vertical="center"/>
    </xf>
    <xf numFmtId="2" fontId="4" fillId="0" borderId="29" xfId="0" applyNumberFormat="1" applyFont="1" applyBorder="1" applyAlignment="1">
      <alignment horizontal="center" vertical="center"/>
    </xf>
    <xf numFmtId="2" fontId="4" fillId="0" borderId="29" xfId="0" applyNumberFormat="1" applyFont="1" applyFill="1" applyBorder="1" applyAlignment="1">
      <alignment horizontal="center" vertical="center"/>
    </xf>
    <xf numFmtId="0" fontId="4" fillId="0" borderId="29" xfId="0" applyFont="1" applyFill="1" applyBorder="1" applyAlignment="1">
      <alignment horizontal="center" vertical="center"/>
    </xf>
    <xf numFmtId="2" fontId="13" fillId="0" borderId="29" xfId="0" applyNumberFormat="1" applyFont="1" applyBorder="1" applyAlignment="1">
      <alignment horizontal="center" vertical="center"/>
    </xf>
    <xf numFmtId="2" fontId="14" fillId="0" borderId="29" xfId="0" applyNumberFormat="1" applyFont="1" applyBorder="1" applyAlignment="1">
      <alignment horizontal="center" vertical="center"/>
    </xf>
    <xf numFmtId="2" fontId="15" fillId="0" borderId="29" xfId="0" applyNumberFormat="1" applyFont="1" applyBorder="1" applyAlignment="1">
      <alignment horizontal="center" vertical="center"/>
    </xf>
    <xf numFmtId="193" fontId="4" fillId="0" borderId="0" xfId="0" applyNumberFormat="1" applyFont="1" applyBorder="1" applyAlignment="1">
      <alignment horizontal="right" vertical="center" shrinkToFit="1"/>
    </xf>
    <xf numFmtId="181" fontId="4" fillId="5" borderId="12" xfId="0" applyNumberFormat="1" applyFont="1" applyFill="1" applyBorder="1" applyAlignment="1">
      <alignment vertical="center" shrinkToFit="1"/>
    </xf>
    <xf numFmtId="181" fontId="4" fillId="5" borderId="26" xfId="0" applyNumberFormat="1" applyFont="1" applyFill="1" applyBorder="1" applyAlignment="1">
      <alignment vertical="center" shrinkToFit="1"/>
    </xf>
    <xf numFmtId="0" fontId="4" fillId="0" borderId="0" xfId="0" applyFont="1" applyBorder="1" applyAlignment="1">
      <alignment horizontal="right" vertical="center"/>
    </xf>
    <xf numFmtId="193" fontId="4" fillId="0" borderId="0" xfId="0" applyNumberFormat="1" applyFont="1" applyBorder="1" applyAlignment="1">
      <alignment horizontal="right" vertical="center" shrinkToFit="1"/>
    </xf>
    <xf numFmtId="181" fontId="4" fillId="5" borderId="12" xfId="0" applyNumberFormat="1" applyFont="1" applyFill="1" applyBorder="1" applyAlignment="1">
      <alignment vertical="center" shrinkToFit="1"/>
    </xf>
    <xf numFmtId="181" fontId="4" fillId="5" borderId="1" xfId="0" applyNumberFormat="1" applyFont="1" applyFill="1" applyBorder="1" applyAlignment="1">
      <alignment vertical="center" shrinkToFit="1"/>
    </xf>
    <xf numFmtId="181" fontId="4" fillId="5" borderId="26" xfId="0" applyNumberFormat="1" applyFont="1" applyFill="1" applyBorder="1" applyAlignment="1">
      <alignment vertical="center" shrinkToFit="1"/>
    </xf>
    <xf numFmtId="181" fontId="4" fillId="5" borderId="22" xfId="0" applyNumberFormat="1" applyFont="1" applyFill="1" applyBorder="1" applyAlignment="1">
      <alignment vertical="center" shrinkToFit="1"/>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9" borderId="0" xfId="0" applyFont="1" applyFill="1" applyAlignment="1">
      <alignment vertical="center"/>
    </xf>
    <xf numFmtId="0" fontId="4" fillId="0" borderId="31" xfId="0" applyFont="1" applyBorder="1" applyAlignment="1">
      <alignment vertical="center"/>
    </xf>
    <xf numFmtId="0" fontId="4" fillId="0" borderId="2" xfId="0" applyFont="1" applyBorder="1" applyAlignment="1">
      <alignment vertical="center"/>
    </xf>
    <xf numFmtId="0" fontId="4" fillId="0" borderId="2" xfId="0" applyFont="1" applyFill="1" applyBorder="1" applyAlignment="1">
      <alignment vertical="center"/>
    </xf>
    <xf numFmtId="0" fontId="4" fillId="0" borderId="32" xfId="0" applyFont="1" applyBorder="1" applyAlignment="1">
      <alignment vertical="center"/>
    </xf>
    <xf numFmtId="0" fontId="4" fillId="0" borderId="25" xfId="0" applyFont="1" applyBorder="1" applyAlignment="1">
      <alignment vertical="center"/>
    </xf>
    <xf numFmtId="176" fontId="4" fillId="0" borderId="0" xfId="0" applyNumberFormat="1"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shrinkToFit="1"/>
    </xf>
    <xf numFmtId="55" fontId="4" fillId="0" borderId="0" xfId="0" applyNumberFormat="1" applyFont="1" applyBorder="1" applyAlignment="1">
      <alignment vertical="center"/>
    </xf>
    <xf numFmtId="55" fontId="4" fillId="0" borderId="0" xfId="0" applyNumberFormat="1" applyFont="1" applyBorder="1" applyAlignment="1">
      <alignment vertical="center" shrinkToFit="1"/>
    </xf>
    <xf numFmtId="0" fontId="4" fillId="9" borderId="0" xfId="0" applyFont="1" applyFill="1" applyBorder="1" applyAlignment="1">
      <alignment horizontal="left" vertical="center"/>
    </xf>
    <xf numFmtId="0" fontId="4" fillId="9" borderId="0" xfId="0" applyFont="1" applyFill="1" applyBorder="1" applyAlignment="1">
      <alignment horizontal="right" vertical="center" shrinkToFit="1"/>
    </xf>
    <xf numFmtId="0" fontId="4" fillId="0" borderId="0" xfId="0" quotePrefix="1" applyFont="1" applyBorder="1" applyAlignment="1">
      <alignment vertical="center"/>
    </xf>
    <xf numFmtId="0" fontId="4" fillId="2" borderId="0" xfId="0" applyFont="1" applyFill="1" applyBorder="1" applyAlignment="1">
      <alignment vertical="center"/>
    </xf>
    <xf numFmtId="0" fontId="4" fillId="3"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shrinkToFit="1"/>
    </xf>
    <xf numFmtId="0" fontId="4" fillId="2" borderId="0" xfId="0" applyFont="1" applyFill="1" applyBorder="1" applyAlignment="1">
      <alignment vertical="center" shrinkToFit="1"/>
    </xf>
    <xf numFmtId="178" fontId="5" fillId="9" borderId="0" xfId="0" applyNumberFormat="1" applyFont="1" applyFill="1" applyBorder="1" applyAlignment="1">
      <alignment vertical="center" shrinkToFit="1"/>
    </xf>
    <xf numFmtId="178" fontId="5" fillId="2" borderId="0" xfId="0" applyNumberFormat="1" applyFont="1" applyFill="1" applyBorder="1" applyAlignment="1">
      <alignment vertical="center" shrinkToFit="1"/>
    </xf>
    <xf numFmtId="181" fontId="5" fillId="2" borderId="0" xfId="0" applyNumberFormat="1" applyFont="1" applyFill="1" applyBorder="1" applyAlignment="1">
      <alignment vertical="center" shrinkToFit="1"/>
    </xf>
    <xf numFmtId="0" fontId="5" fillId="0" borderId="0" xfId="0" applyFont="1" applyFill="1" applyBorder="1" applyAlignment="1">
      <alignment vertical="center" shrinkToFit="1"/>
    </xf>
    <xf numFmtId="179" fontId="5" fillId="2" borderId="0" xfId="0" applyNumberFormat="1" applyFont="1" applyFill="1" applyBorder="1" applyAlignment="1">
      <alignment vertical="center" shrinkToFit="1"/>
    </xf>
    <xf numFmtId="40" fontId="12" fillId="0" borderId="0" xfId="1" applyNumberFormat="1" applyFont="1" applyFill="1" applyBorder="1" applyAlignment="1">
      <alignment horizontal="center" vertical="center" shrinkToFit="1"/>
    </xf>
    <xf numFmtId="0" fontId="4" fillId="3" borderId="0" xfId="0" applyFont="1" applyFill="1" applyBorder="1" applyAlignment="1">
      <alignment vertical="center" shrinkToFit="1"/>
    </xf>
    <xf numFmtId="180" fontId="5" fillId="9" borderId="0" xfId="0" applyNumberFormat="1" applyFont="1" applyFill="1" applyBorder="1" applyAlignment="1">
      <alignment vertical="center" shrinkToFit="1"/>
    </xf>
    <xf numFmtId="180" fontId="5" fillId="3" borderId="0" xfId="0" applyNumberFormat="1" applyFont="1" applyFill="1" applyBorder="1" applyAlignment="1">
      <alignment vertical="center" shrinkToFit="1"/>
    </xf>
    <xf numFmtId="181" fontId="5" fillId="3" borderId="0" xfId="0" applyNumberFormat="1" applyFont="1" applyFill="1" applyBorder="1" applyAlignment="1">
      <alignment vertical="center" shrinkToFit="1"/>
    </xf>
    <xf numFmtId="179" fontId="5" fillId="3" borderId="0" xfId="0" applyNumberFormat="1" applyFont="1" applyFill="1" applyBorder="1" applyAlignment="1">
      <alignment vertical="center" shrinkToFit="1"/>
    </xf>
    <xf numFmtId="40" fontId="13" fillId="0" borderId="0" xfId="1" applyNumberFormat="1" applyFont="1" applyFill="1" applyBorder="1" applyAlignment="1">
      <alignment horizontal="center" vertical="center" shrinkToFit="1"/>
    </xf>
    <xf numFmtId="40" fontId="14" fillId="0" borderId="0" xfId="1" applyNumberFormat="1" applyFont="1" applyFill="1" applyBorder="1" applyAlignment="1">
      <alignment horizontal="center" vertical="center" shrinkToFit="1"/>
    </xf>
    <xf numFmtId="193" fontId="4" fillId="9" borderId="0" xfId="0" applyNumberFormat="1" applyFont="1" applyFill="1" applyBorder="1" applyAlignment="1">
      <alignment horizontal="right" vertical="center" shrinkToFit="1"/>
    </xf>
    <xf numFmtId="0" fontId="4" fillId="6" borderId="0" xfId="0" applyFont="1" applyFill="1" applyBorder="1" applyAlignment="1">
      <alignment horizontal="right" vertical="center"/>
    </xf>
    <xf numFmtId="0" fontId="4" fillId="6" borderId="0" xfId="0" applyFont="1" applyFill="1" applyBorder="1" applyAlignment="1">
      <alignment vertical="center"/>
    </xf>
    <xf numFmtId="40" fontId="15" fillId="0" borderId="0" xfId="1" applyNumberFormat="1" applyFont="1" applyFill="1" applyBorder="1" applyAlignment="1">
      <alignment horizontal="center" vertical="center" shrinkToFit="1"/>
    </xf>
    <xf numFmtId="182" fontId="6" fillId="0" borderId="0" xfId="0" applyNumberFormat="1" applyFont="1" applyBorder="1" applyAlignment="1">
      <alignment vertical="center"/>
    </xf>
    <xf numFmtId="0" fontId="4" fillId="0" borderId="0" xfId="0" applyFont="1" applyFill="1" applyBorder="1" applyAlignment="1">
      <alignment vertical="center" shrinkToFit="1"/>
    </xf>
    <xf numFmtId="182" fontId="6" fillId="0" borderId="0" xfId="0" applyNumberFormat="1" applyFont="1" applyBorder="1" applyAlignment="1">
      <alignment vertical="center" shrinkToFit="1"/>
    </xf>
    <xf numFmtId="182"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shrinkToFit="1"/>
    </xf>
    <xf numFmtId="179" fontId="5" fillId="0" borderId="0" xfId="0" applyNumberFormat="1" applyFont="1" applyBorder="1" applyAlignment="1">
      <alignment vertical="center" shrinkToFit="1"/>
    </xf>
    <xf numFmtId="183" fontId="5" fillId="0" borderId="0" xfId="1" applyNumberFormat="1" applyFont="1" applyBorder="1" applyAlignment="1">
      <alignment horizontal="right" vertical="center"/>
    </xf>
    <xf numFmtId="184" fontId="5" fillId="0" borderId="0" xfId="0" applyNumberFormat="1"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vertical="center" shrinkToFit="1"/>
    </xf>
    <xf numFmtId="185" fontId="7" fillId="0" borderId="0" xfId="1" applyNumberFormat="1" applyFont="1" applyBorder="1" applyAlignment="1">
      <alignment vertical="center" shrinkToFit="1"/>
    </xf>
    <xf numFmtId="0" fontId="5" fillId="0" borderId="0" xfId="0" applyFont="1" applyFill="1" applyBorder="1" applyAlignment="1">
      <alignment vertical="center"/>
    </xf>
    <xf numFmtId="185" fontId="7" fillId="0" borderId="0" xfId="1" applyNumberFormat="1" applyFont="1" applyBorder="1" applyAlignment="1">
      <alignment vertical="center"/>
    </xf>
    <xf numFmtId="0" fontId="4" fillId="9" borderId="0" xfId="0" applyFont="1" applyFill="1" applyBorder="1" applyAlignment="1">
      <alignment horizontal="right"/>
    </xf>
    <xf numFmtId="0" fontId="4" fillId="0" borderId="0" xfId="0" applyFont="1" applyBorder="1" applyAlignment="1"/>
    <xf numFmtId="190" fontId="4" fillId="0" borderId="0" xfId="0" applyNumberFormat="1" applyFont="1" applyFill="1" applyBorder="1" applyAlignment="1">
      <alignment vertical="center"/>
    </xf>
    <xf numFmtId="196" fontId="4" fillId="0" borderId="0" xfId="0" applyNumberFormat="1" applyFont="1" applyBorder="1" applyAlignment="1">
      <alignment vertical="center" shrinkToFit="1"/>
    </xf>
    <xf numFmtId="0" fontId="4" fillId="9" borderId="0" xfId="0" applyFont="1" applyFill="1" applyBorder="1" applyAlignment="1">
      <alignment vertical="center"/>
    </xf>
    <xf numFmtId="0" fontId="4" fillId="9" borderId="0" xfId="0" applyFont="1" applyFill="1" applyBorder="1" applyAlignment="1">
      <alignment horizontal="center" vertical="center"/>
    </xf>
    <xf numFmtId="195" fontId="4" fillId="0" borderId="0" xfId="0" applyNumberFormat="1" applyFont="1" applyBorder="1" applyAlignment="1">
      <alignment vertical="center" shrinkToFit="1"/>
    </xf>
    <xf numFmtId="179" fontId="4" fillId="0" borderId="0" xfId="0" applyNumberFormat="1" applyFont="1" applyBorder="1" applyAlignment="1">
      <alignment vertical="center"/>
    </xf>
    <xf numFmtId="0" fontId="8" fillId="0" borderId="0" xfId="0" applyFont="1" applyBorder="1" applyAlignment="1">
      <alignment horizontal="center" vertical="center"/>
    </xf>
    <xf numFmtId="186" fontId="4" fillId="0" borderId="0" xfId="0" applyNumberFormat="1" applyFont="1" applyBorder="1" applyAlignment="1">
      <alignment vertical="center"/>
    </xf>
    <xf numFmtId="187" fontId="4" fillId="0" borderId="0" xfId="0" applyNumberFormat="1" applyFont="1" applyBorder="1" applyAlignment="1">
      <alignment horizontal="right" vertical="center" indent="4"/>
    </xf>
    <xf numFmtId="184" fontId="5" fillId="0" borderId="0" xfId="0" applyNumberFormat="1" applyFont="1" applyFill="1" applyBorder="1" applyAlignment="1">
      <alignment vertical="center"/>
    </xf>
    <xf numFmtId="188" fontId="4" fillId="0" borderId="0" xfId="0" applyNumberFormat="1" applyFont="1" applyBorder="1" applyAlignment="1">
      <alignment vertical="center"/>
    </xf>
    <xf numFmtId="189" fontId="4" fillId="0" borderId="0" xfId="0" applyNumberFormat="1" applyFont="1" applyBorder="1" applyAlignment="1">
      <alignment vertical="center"/>
    </xf>
    <xf numFmtId="185" fontId="9" fillId="0" borderId="0" xfId="1" applyNumberFormat="1" applyFont="1" applyFill="1" applyBorder="1" applyAlignment="1">
      <alignment vertical="center"/>
    </xf>
    <xf numFmtId="0" fontId="4" fillId="0" borderId="23" xfId="0" applyFont="1" applyBorder="1" applyAlignment="1">
      <alignment vertical="center"/>
    </xf>
    <xf numFmtId="0" fontId="4" fillId="0" borderId="3" xfId="0" applyFont="1" applyFill="1" applyBorder="1" applyAlignment="1">
      <alignment vertical="center"/>
    </xf>
    <xf numFmtId="188" fontId="4" fillId="0" borderId="3" xfId="0" applyNumberFormat="1" applyFont="1" applyBorder="1" applyAlignment="1">
      <alignment vertical="center"/>
    </xf>
    <xf numFmtId="189" fontId="4" fillId="0" borderId="3" xfId="0" applyNumberFormat="1" applyFont="1" applyBorder="1" applyAlignment="1">
      <alignment vertical="center"/>
    </xf>
    <xf numFmtId="179" fontId="4" fillId="0" borderId="3" xfId="0" applyNumberFormat="1" applyFont="1" applyBorder="1" applyAlignment="1">
      <alignment vertical="center"/>
    </xf>
    <xf numFmtId="0" fontId="4" fillId="0" borderId="24" xfId="0" applyFont="1" applyBorder="1" applyAlignment="1">
      <alignment vertical="center"/>
    </xf>
    <xf numFmtId="185" fontId="16" fillId="8" borderId="0" xfId="1" applyNumberFormat="1" applyFont="1" applyFill="1" applyBorder="1" applyAlignment="1">
      <alignment vertical="center" shrinkToFit="1"/>
    </xf>
    <xf numFmtId="40" fontId="7" fillId="0" borderId="0" xfId="1" applyNumberFormat="1" applyFont="1" applyBorder="1" applyAlignment="1">
      <alignment vertical="center"/>
    </xf>
    <xf numFmtId="0" fontId="0" fillId="0" borderId="31" xfId="0" applyBorder="1"/>
    <xf numFmtId="0" fontId="0" fillId="0" borderId="2" xfId="0" applyBorder="1"/>
    <xf numFmtId="0" fontId="0" fillId="0" borderId="32" xfId="0" applyBorder="1"/>
    <xf numFmtId="0" fontId="0" fillId="0" borderId="25" xfId="0" applyBorder="1"/>
    <xf numFmtId="0" fontId="0" fillId="0" borderId="0" xfId="0" applyBorder="1"/>
    <xf numFmtId="0" fontId="0" fillId="0" borderId="33" xfId="0" applyBorder="1"/>
    <xf numFmtId="0" fontId="0" fillId="0" borderId="23" xfId="0" applyBorder="1"/>
    <xf numFmtId="0" fontId="0" fillId="0" borderId="24" xfId="0" applyBorder="1"/>
    <xf numFmtId="0" fontId="17" fillId="0" borderId="0" xfId="0" applyFont="1" applyBorder="1" applyAlignment="1">
      <alignment vertical="center"/>
    </xf>
    <xf numFmtId="0" fontId="18" fillId="0" borderId="0" xfId="0" applyFont="1" applyBorder="1"/>
    <xf numFmtId="0" fontId="17" fillId="0" borderId="3" xfId="0" applyFont="1" applyBorder="1" applyAlignment="1">
      <alignment vertical="center"/>
    </xf>
    <xf numFmtId="0" fontId="18" fillId="0" borderId="3" xfId="0" applyFont="1" applyBorder="1"/>
    <xf numFmtId="0" fontId="22" fillId="0" borderId="0" xfId="3" applyFont="1"/>
    <xf numFmtId="0" fontId="22" fillId="0" borderId="0" xfId="3" applyFont="1" applyFill="1"/>
    <xf numFmtId="0" fontId="23" fillId="0" borderId="0" xfId="3" applyFont="1"/>
    <xf numFmtId="0" fontId="24" fillId="0" borderId="11" xfId="3" applyFont="1" applyBorder="1"/>
    <xf numFmtId="0" fontId="24" fillId="0" borderId="34" xfId="3" applyFont="1" applyBorder="1"/>
    <xf numFmtId="0" fontId="23" fillId="0" borderId="34" xfId="3" applyFont="1" applyBorder="1"/>
    <xf numFmtId="0" fontId="23" fillId="0" borderId="10" xfId="3" applyFont="1" applyBorder="1"/>
    <xf numFmtId="0" fontId="24" fillId="0" borderId="6" xfId="3" applyFont="1" applyBorder="1"/>
    <xf numFmtId="0" fontId="24" fillId="0" borderId="0" xfId="3" applyFont="1" applyBorder="1"/>
    <xf numFmtId="0" fontId="23" fillId="0" borderId="0" xfId="3" quotePrefix="1" applyFont="1" applyBorder="1"/>
    <xf numFmtId="203" fontId="23" fillId="0" borderId="21" xfId="3" applyNumberFormat="1" applyFont="1" applyBorder="1"/>
    <xf numFmtId="204" fontId="23" fillId="0" borderId="21" xfId="3" applyNumberFormat="1" applyFont="1" applyFill="1" applyBorder="1"/>
    <xf numFmtId="177" fontId="23" fillId="0" borderId="21" xfId="3" applyNumberFormat="1" applyFont="1" applyBorder="1"/>
    <xf numFmtId="0" fontId="23" fillId="0" borderId="35" xfId="3" applyFont="1" applyBorder="1"/>
    <xf numFmtId="205" fontId="23" fillId="0" borderId="0" xfId="3" applyNumberFormat="1" applyFont="1" applyBorder="1"/>
    <xf numFmtId="206" fontId="23" fillId="0" borderId="0" xfId="3" applyNumberFormat="1" applyFont="1" applyFill="1" applyBorder="1"/>
    <xf numFmtId="207" fontId="26" fillId="0" borderId="0" xfId="3" applyNumberFormat="1" applyFont="1" applyBorder="1"/>
    <xf numFmtId="0" fontId="23" fillId="0" borderId="7" xfId="3" applyFont="1" applyBorder="1"/>
    <xf numFmtId="208" fontId="23" fillId="0" borderId="0" xfId="3" applyNumberFormat="1" applyFont="1" applyFill="1" applyBorder="1"/>
    <xf numFmtId="203" fontId="23" fillId="0" borderId="0" xfId="3" applyNumberFormat="1" applyFont="1" applyBorder="1"/>
    <xf numFmtId="204" fontId="23" fillId="0" borderId="0" xfId="3" applyNumberFormat="1" applyFont="1" applyFill="1" applyBorder="1"/>
    <xf numFmtId="177" fontId="23" fillId="0" borderId="0" xfId="3" applyNumberFormat="1" applyFont="1" applyBorder="1"/>
    <xf numFmtId="209" fontId="23" fillId="0" borderId="0" xfId="3" applyNumberFormat="1" applyFont="1" applyBorder="1"/>
    <xf numFmtId="210" fontId="23" fillId="0" borderId="0" xfId="3" applyNumberFormat="1" applyFont="1" applyFill="1" applyBorder="1"/>
    <xf numFmtId="211" fontId="23" fillId="0" borderId="0" xfId="3" applyNumberFormat="1" applyFont="1" applyBorder="1"/>
    <xf numFmtId="0" fontId="23" fillId="0" borderId="0" xfId="3" applyFont="1" applyBorder="1" applyAlignment="1">
      <alignment horizontal="center"/>
    </xf>
    <xf numFmtId="0" fontId="23" fillId="0" borderId="0" xfId="3" applyFont="1" applyFill="1" applyBorder="1" applyAlignment="1">
      <alignment horizontal="center"/>
    </xf>
    <xf numFmtId="0" fontId="23" fillId="0" borderId="0" xfId="3" applyFont="1" applyBorder="1"/>
    <xf numFmtId="0" fontId="27" fillId="0" borderId="7" xfId="3" applyFont="1" applyBorder="1"/>
    <xf numFmtId="0" fontId="23" fillId="0" borderId="0" xfId="3" applyFont="1" applyFill="1" applyBorder="1"/>
    <xf numFmtId="205" fontId="23" fillId="0" borderId="21" xfId="3" applyNumberFormat="1" applyFont="1" applyBorder="1"/>
    <xf numFmtId="213" fontId="23" fillId="0" borderId="21" xfId="3" applyNumberFormat="1" applyFont="1" applyFill="1" applyBorder="1"/>
    <xf numFmtId="207" fontId="26" fillId="0" borderId="21" xfId="3" applyNumberFormat="1" applyFont="1" applyBorder="1"/>
    <xf numFmtId="214" fontId="23" fillId="0" borderId="0" xfId="3" applyNumberFormat="1" applyFont="1" applyFill="1" applyBorder="1"/>
    <xf numFmtId="215" fontId="23" fillId="0" borderId="0" xfId="3" applyNumberFormat="1" applyFont="1" applyFill="1" applyBorder="1"/>
    <xf numFmtId="3" fontId="27" fillId="10" borderId="36" xfId="3" applyNumberFormat="1" applyFont="1" applyFill="1" applyBorder="1" applyAlignment="1">
      <alignment horizontal="center"/>
    </xf>
    <xf numFmtId="3" fontId="27" fillId="10" borderId="1" xfId="3" applyNumberFormat="1" applyFont="1" applyFill="1" applyBorder="1" applyAlignment="1">
      <alignment horizontal="center"/>
    </xf>
    <xf numFmtId="38" fontId="23" fillId="0" borderId="0" xfId="4" applyFont="1" applyFill="1" applyBorder="1"/>
    <xf numFmtId="38" fontId="23" fillId="0" borderId="41" xfId="4" applyFont="1" applyFill="1" applyBorder="1"/>
    <xf numFmtId="38" fontId="23" fillId="0" borderId="42" xfId="4" applyFont="1" applyFill="1" applyBorder="1"/>
    <xf numFmtId="38" fontId="23" fillId="0" borderId="43" xfId="4" applyFont="1" applyFill="1" applyBorder="1" applyAlignment="1">
      <alignment horizontal="center"/>
    </xf>
    <xf numFmtId="38" fontId="23" fillId="0" borderId="44" xfId="4" applyFont="1" applyFill="1" applyBorder="1"/>
    <xf numFmtId="0" fontId="23" fillId="0" borderId="44" xfId="3" applyFont="1" applyFill="1" applyBorder="1" applyAlignment="1">
      <alignment horizontal="center"/>
    </xf>
    <xf numFmtId="216" fontId="23" fillId="0" borderId="42" xfId="3" applyNumberFormat="1" applyFont="1" applyFill="1" applyBorder="1" applyAlignment="1">
      <alignment horizontal="right"/>
    </xf>
    <xf numFmtId="217" fontId="23" fillId="12" borderId="46" xfId="3" applyNumberFormat="1" applyFont="1" applyFill="1" applyBorder="1" applyAlignment="1">
      <alignment horizontal="right"/>
    </xf>
    <xf numFmtId="0" fontId="23" fillId="11" borderId="47" xfId="3" applyFont="1" applyFill="1" applyBorder="1" applyAlignment="1">
      <alignment horizontal="center"/>
    </xf>
    <xf numFmtId="38" fontId="23" fillId="0" borderId="0" xfId="4" applyFont="1" applyFill="1" applyBorder="1" applyAlignment="1">
      <alignment horizontal="center"/>
    </xf>
    <xf numFmtId="38" fontId="23" fillId="0" borderId="48" xfId="4" applyFont="1" applyFill="1" applyBorder="1" applyAlignment="1">
      <alignment horizontal="center"/>
    </xf>
    <xf numFmtId="38" fontId="23" fillId="0" borderId="49" xfId="4" applyFont="1" applyFill="1" applyBorder="1" applyAlignment="1">
      <alignment horizontal="center"/>
    </xf>
    <xf numFmtId="38" fontId="23" fillId="0" borderId="50" xfId="4" applyFont="1" applyFill="1" applyBorder="1"/>
    <xf numFmtId="38" fontId="23" fillId="0" borderId="51" xfId="4" applyFont="1" applyFill="1" applyBorder="1"/>
    <xf numFmtId="201" fontId="23" fillId="0" borderId="51" xfId="3" applyNumberFormat="1" applyFont="1" applyFill="1" applyBorder="1"/>
    <xf numFmtId="218" fontId="23" fillId="0" borderId="49" xfId="3" applyNumberFormat="1" applyFont="1" applyFill="1" applyBorder="1" applyAlignment="1">
      <alignment horizontal="right"/>
    </xf>
    <xf numFmtId="217" fontId="23" fillId="12" borderId="53" xfId="3" applyNumberFormat="1" applyFont="1" applyFill="1" applyBorder="1" applyAlignment="1">
      <alignment horizontal="right"/>
    </xf>
    <xf numFmtId="0" fontId="23" fillId="11" borderId="54" xfId="3" applyFont="1" applyFill="1" applyBorder="1" applyAlignment="1">
      <alignment horizontal="center"/>
    </xf>
    <xf numFmtId="38" fontId="23" fillId="0" borderId="55" xfId="4" applyFont="1" applyFill="1" applyBorder="1" applyAlignment="1">
      <alignment horizontal="center"/>
    </xf>
    <xf numFmtId="219" fontId="23" fillId="12" borderId="53" xfId="3" applyNumberFormat="1" applyFont="1" applyFill="1" applyBorder="1" applyAlignment="1">
      <alignment horizontal="right"/>
    </xf>
    <xf numFmtId="38" fontId="23" fillId="0" borderId="48" xfId="4" applyFont="1" applyFill="1" applyBorder="1"/>
    <xf numFmtId="201" fontId="23" fillId="0" borderId="51" xfId="3" applyNumberFormat="1" applyFont="1" applyFill="1" applyBorder="1" applyAlignment="1">
      <alignment horizontal="center"/>
    </xf>
    <xf numFmtId="0" fontId="23" fillId="11" borderId="56" xfId="3" applyFont="1" applyFill="1" applyBorder="1" applyAlignment="1">
      <alignment horizontal="center"/>
    </xf>
    <xf numFmtId="0" fontId="23" fillId="0" borderId="57" xfId="3" applyFont="1" applyBorder="1" applyAlignment="1">
      <alignment horizontal="center"/>
    </xf>
    <xf numFmtId="201" fontId="23" fillId="0" borderId="58" xfId="3" applyNumberFormat="1" applyFont="1" applyBorder="1" applyAlignment="1">
      <alignment horizontal="center"/>
    </xf>
    <xf numFmtId="0" fontId="23" fillId="0" borderId="59" xfId="3" applyFont="1" applyBorder="1" applyAlignment="1">
      <alignment horizontal="center"/>
    </xf>
    <xf numFmtId="201" fontId="23" fillId="0" borderId="60" xfId="3" applyNumberFormat="1" applyFont="1" applyBorder="1" applyAlignment="1">
      <alignment horizontal="center"/>
    </xf>
    <xf numFmtId="0" fontId="23" fillId="0" borderId="61" xfId="3" applyFont="1" applyBorder="1" applyAlignment="1">
      <alignment horizontal="center"/>
    </xf>
    <xf numFmtId="0" fontId="23" fillId="11" borderId="62" xfId="3" applyFont="1" applyFill="1" applyBorder="1"/>
    <xf numFmtId="201" fontId="27" fillId="0" borderId="0" xfId="3" applyNumberFormat="1" applyFont="1" applyFill="1" applyBorder="1" applyAlignment="1">
      <alignment horizontal="center"/>
    </xf>
    <xf numFmtId="201" fontId="27" fillId="10" borderId="38" xfId="3" applyNumberFormat="1" applyFont="1" applyFill="1" applyBorder="1" applyAlignment="1">
      <alignment horizontal="center"/>
    </xf>
    <xf numFmtId="201" fontId="27" fillId="10" borderId="39" xfId="3" applyNumberFormat="1" applyFont="1" applyFill="1" applyBorder="1" applyAlignment="1">
      <alignment horizontal="center"/>
    </xf>
    <xf numFmtId="3" fontId="27" fillId="0" borderId="0" xfId="3" applyNumberFormat="1" applyFont="1" applyFill="1" applyBorder="1"/>
    <xf numFmtId="3" fontId="27" fillId="0" borderId="65" xfId="3" applyNumberFormat="1" applyFont="1" applyFill="1" applyBorder="1"/>
    <xf numFmtId="3" fontId="23" fillId="0" borderId="66" xfId="3" applyNumberFormat="1" applyFont="1" applyFill="1" applyBorder="1"/>
    <xf numFmtId="3" fontId="27" fillId="0" borderId="67" xfId="3" applyNumberFormat="1" applyFont="1" applyFill="1" applyBorder="1" applyAlignment="1">
      <alignment horizontal="center"/>
    </xf>
    <xf numFmtId="3" fontId="23" fillId="12" borderId="68" xfId="3" applyNumberFormat="1" applyFont="1" applyFill="1" applyBorder="1"/>
    <xf numFmtId="3" fontId="23" fillId="0" borderId="69" xfId="3" applyNumberFormat="1" applyFont="1" applyFill="1" applyBorder="1"/>
    <xf numFmtId="3" fontId="23" fillId="0" borderId="70" xfId="3" applyNumberFormat="1" applyFont="1" applyFill="1" applyBorder="1"/>
    <xf numFmtId="0" fontId="27" fillId="0" borderId="32" xfId="3" applyFont="1" applyFill="1" applyBorder="1" applyAlignment="1">
      <alignment horizontal="distributed" indent="1"/>
    </xf>
    <xf numFmtId="0" fontId="23" fillId="0" borderId="7" xfId="3" applyFont="1" applyFill="1" applyBorder="1" applyAlignment="1">
      <alignment horizontal="center" vertical="center" textRotation="255"/>
    </xf>
    <xf numFmtId="3" fontId="27" fillId="0" borderId="0" xfId="3" applyNumberFormat="1" applyFont="1" applyFill="1" applyBorder="1" applyAlignment="1">
      <alignment horizontal="center"/>
    </xf>
    <xf numFmtId="3" fontId="27" fillId="0" borderId="48" xfId="3" applyNumberFormat="1" applyFont="1" applyFill="1" applyBorder="1" applyAlignment="1">
      <alignment horizontal="center"/>
    </xf>
    <xf numFmtId="3" fontId="23" fillId="0" borderId="49" xfId="3" applyNumberFormat="1" applyFont="1" applyFill="1" applyBorder="1"/>
    <xf numFmtId="3" fontId="23" fillId="0" borderId="50" xfId="3" applyNumberFormat="1" applyFont="1" applyFill="1" applyBorder="1" applyAlignment="1">
      <alignment horizontal="center"/>
    </xf>
    <xf numFmtId="3" fontId="23" fillId="12" borderId="55" xfId="3" applyNumberFormat="1" applyFont="1" applyFill="1" applyBorder="1"/>
    <xf numFmtId="3" fontId="23" fillId="0" borderId="51" xfId="3" applyNumberFormat="1" applyFont="1" applyBorder="1"/>
    <xf numFmtId="3" fontId="23" fillId="12" borderId="49" xfId="3" applyNumberFormat="1" applyFont="1" applyFill="1" applyBorder="1"/>
    <xf numFmtId="0" fontId="23" fillId="0" borderId="71" xfId="3" applyFont="1" applyBorder="1" applyAlignment="1">
      <alignment horizontal="distributed" indent="1"/>
    </xf>
    <xf numFmtId="0" fontId="23" fillId="0" borderId="56" xfId="3" applyFont="1" applyFill="1" applyBorder="1" applyAlignment="1">
      <alignment horizontal="center" vertical="center" textRotation="255"/>
    </xf>
    <xf numFmtId="4" fontId="23" fillId="0" borderId="0" xfId="3" applyNumberFormat="1" applyFont="1" applyFill="1" applyBorder="1"/>
    <xf numFmtId="4" fontId="23" fillId="0" borderId="48" xfId="3" applyNumberFormat="1" applyFont="1" applyFill="1" applyBorder="1"/>
    <xf numFmtId="3" fontId="23" fillId="0" borderId="51" xfId="3" applyNumberFormat="1" applyFont="1" applyFill="1" applyBorder="1" applyAlignment="1">
      <alignment horizontal="center"/>
    </xf>
    <xf numFmtId="0" fontId="23" fillId="0" borderId="72" xfId="3" applyFont="1" applyBorder="1" applyAlignment="1">
      <alignment horizontal="distributed" indent="1"/>
    </xf>
    <xf numFmtId="204" fontId="23" fillId="3" borderId="48" xfId="3" applyNumberFormat="1" applyFont="1" applyFill="1" applyBorder="1"/>
    <xf numFmtId="203" fontId="23" fillId="0" borderId="49" xfId="3" applyNumberFormat="1" applyFont="1" applyBorder="1"/>
    <xf numFmtId="3" fontId="23" fillId="0" borderId="60" xfId="3" applyNumberFormat="1" applyFont="1" applyBorder="1"/>
    <xf numFmtId="3" fontId="23" fillId="12" borderId="58" xfId="3" applyNumberFormat="1" applyFont="1" applyFill="1" applyBorder="1"/>
    <xf numFmtId="0" fontId="23" fillId="0" borderId="73" xfId="3" applyFont="1" applyFill="1" applyBorder="1" applyAlignment="1">
      <alignment horizontal="center" vertical="center" textRotation="255"/>
    </xf>
    <xf numFmtId="3" fontId="23" fillId="0" borderId="0" xfId="3" applyNumberFormat="1" applyFont="1" applyFill="1" applyBorder="1"/>
    <xf numFmtId="3" fontId="23" fillId="0" borderId="48" xfId="3" applyNumberFormat="1" applyFont="1" applyFill="1" applyBorder="1"/>
    <xf numFmtId="3" fontId="23" fillId="0" borderId="74" xfId="3" applyNumberFormat="1" applyFont="1" applyFill="1" applyBorder="1"/>
    <xf numFmtId="3" fontId="23" fillId="0" borderId="75" xfId="3" applyNumberFormat="1" applyFont="1" applyFill="1" applyBorder="1"/>
    <xf numFmtId="0" fontId="27" fillId="0" borderId="76" xfId="3" applyFont="1" applyFill="1" applyBorder="1" applyAlignment="1">
      <alignment horizontal="distributed" indent="1"/>
    </xf>
    <xf numFmtId="0" fontId="23" fillId="0" borderId="77" xfId="3" applyFont="1" applyFill="1" applyBorder="1" applyAlignment="1">
      <alignment horizontal="center" vertical="center" textRotation="255"/>
    </xf>
    <xf numFmtId="3" fontId="23" fillId="0" borderId="0" xfId="3" applyNumberFormat="1" applyFont="1" applyFill="1" applyBorder="1" applyAlignment="1">
      <alignment horizontal="center"/>
    </xf>
    <xf numFmtId="3" fontId="23" fillId="0" borderId="78" xfId="3" applyNumberFormat="1" applyFont="1" applyBorder="1"/>
    <xf numFmtId="3" fontId="23" fillId="12" borderId="66" xfId="3" applyNumberFormat="1" applyFont="1" applyFill="1" applyBorder="1"/>
    <xf numFmtId="0" fontId="23" fillId="0" borderId="71" xfId="3" applyFont="1" applyBorder="1" applyAlignment="1">
      <alignment horizontal="distributed" wrapText="1" indent="1"/>
    </xf>
    <xf numFmtId="0" fontId="23" fillId="0" borderId="72" xfId="3" applyFont="1" applyBorder="1" applyAlignment="1">
      <alignment horizontal="distributed" wrapText="1" indent="1"/>
    </xf>
    <xf numFmtId="3" fontId="23" fillId="0" borderId="49" xfId="3" applyNumberFormat="1" applyFont="1" applyBorder="1"/>
    <xf numFmtId="3" fontId="23" fillId="0" borderId="51" xfId="3" applyNumberFormat="1" applyFont="1" applyBorder="1" applyAlignment="1">
      <alignment horizontal="center"/>
    </xf>
    <xf numFmtId="4" fontId="23" fillId="2" borderId="48" xfId="3" applyNumberFormat="1" applyFont="1" applyFill="1" applyBorder="1"/>
    <xf numFmtId="214" fontId="23" fillId="2" borderId="48" xfId="3" applyNumberFormat="1" applyFont="1" applyFill="1" applyBorder="1"/>
    <xf numFmtId="212" fontId="23" fillId="0" borderId="49" xfId="3" applyNumberFormat="1" applyFont="1" applyBorder="1"/>
    <xf numFmtId="3" fontId="23" fillId="0" borderId="79" xfId="3" applyNumberFormat="1" applyFont="1" applyBorder="1"/>
    <xf numFmtId="3" fontId="23" fillId="12" borderId="80" xfId="3" applyNumberFormat="1" applyFont="1" applyFill="1" applyBorder="1"/>
    <xf numFmtId="0" fontId="23" fillId="0" borderId="81" xfId="3" applyFont="1" applyBorder="1" applyAlignment="1">
      <alignment horizontal="distributed" wrapText="1" indent="1"/>
    </xf>
    <xf numFmtId="0" fontId="23" fillId="0" borderId="82" xfId="3" applyFont="1" applyFill="1" applyBorder="1" applyAlignment="1">
      <alignment horizontal="center" vertical="center" textRotation="255"/>
    </xf>
    <xf numFmtId="0" fontId="23" fillId="0" borderId="83" xfId="3" applyFont="1" applyBorder="1" applyAlignment="1">
      <alignment horizontal="center"/>
    </xf>
    <xf numFmtId="0" fontId="23" fillId="0" borderId="84" xfId="3" applyFont="1" applyBorder="1" applyAlignment="1">
      <alignment horizontal="center"/>
    </xf>
    <xf numFmtId="0" fontId="23" fillId="0" borderId="85" xfId="3" applyFont="1" applyBorder="1" applyAlignment="1">
      <alignment horizontal="center"/>
    </xf>
    <xf numFmtId="0" fontId="23" fillId="0" borderId="86" xfId="3" applyFont="1" applyBorder="1" applyAlignment="1">
      <alignment horizontal="center"/>
    </xf>
    <xf numFmtId="3" fontId="27" fillId="0" borderId="70" xfId="3" applyNumberFormat="1" applyFont="1" applyFill="1" applyBorder="1"/>
    <xf numFmtId="0" fontId="23" fillId="0" borderId="56" xfId="3" applyFont="1" applyBorder="1" applyAlignment="1">
      <alignment horizontal="center"/>
    </xf>
    <xf numFmtId="3" fontId="22" fillId="0" borderId="0" xfId="3" applyNumberFormat="1" applyFont="1" applyFill="1" applyBorder="1"/>
    <xf numFmtId="3" fontId="22" fillId="0" borderId="11" xfId="3" applyNumberFormat="1" applyFont="1" applyBorder="1"/>
    <xf numFmtId="3" fontId="22" fillId="0" borderId="34" xfId="3" applyNumberFormat="1" applyFont="1" applyBorder="1"/>
    <xf numFmtId="3" fontId="22" fillId="0" borderId="34" xfId="3" applyNumberFormat="1" applyFont="1" applyFill="1" applyBorder="1"/>
    <xf numFmtId="3" fontId="28" fillId="0" borderId="51" xfId="3" applyNumberFormat="1" applyFont="1" applyBorder="1"/>
    <xf numFmtId="3" fontId="28" fillId="12" borderId="49" xfId="3" applyNumberFormat="1" applyFont="1" applyFill="1" applyBorder="1"/>
    <xf numFmtId="0" fontId="28" fillId="0" borderId="72" xfId="3" applyFont="1" applyBorder="1" applyAlignment="1">
      <alignment horizontal="distributed" indent="1"/>
    </xf>
    <xf numFmtId="3" fontId="29" fillId="0" borderId="0" xfId="3" applyNumberFormat="1" applyFont="1" applyFill="1" applyBorder="1"/>
    <xf numFmtId="3" fontId="29" fillId="0" borderId="6" xfId="3" applyNumberFormat="1" applyFont="1" applyBorder="1"/>
    <xf numFmtId="3" fontId="22" fillId="0" borderId="0" xfId="3" applyNumberFormat="1" applyFont="1" applyBorder="1"/>
    <xf numFmtId="3" fontId="29" fillId="0" borderId="0" xfId="3" applyNumberFormat="1" applyFont="1" applyBorder="1"/>
    <xf numFmtId="3" fontId="27" fillId="0" borderId="75" xfId="3" applyNumberFormat="1" applyFont="1" applyFill="1" applyBorder="1"/>
    <xf numFmtId="3" fontId="22" fillId="0" borderId="6" xfId="3" applyNumberFormat="1" applyFont="1" applyBorder="1"/>
    <xf numFmtId="3" fontId="30" fillId="0" borderId="0" xfId="3" applyNumberFormat="1" applyFont="1" applyFill="1" applyBorder="1"/>
    <xf numFmtId="3" fontId="30" fillId="0" borderId="6" xfId="3" applyNumberFormat="1" applyFont="1" applyFill="1" applyBorder="1"/>
    <xf numFmtId="3" fontId="30" fillId="0" borderId="4" xfId="3" applyNumberFormat="1" applyFont="1" applyFill="1" applyBorder="1"/>
    <xf numFmtId="3" fontId="29" fillId="0" borderId="63" xfId="3" applyNumberFormat="1" applyFont="1" applyFill="1" applyBorder="1"/>
    <xf numFmtId="3" fontId="30" fillId="0" borderId="63" xfId="3" applyNumberFormat="1" applyFont="1" applyFill="1" applyBorder="1"/>
    <xf numFmtId="3" fontId="22" fillId="0" borderId="63" xfId="3" applyNumberFormat="1" applyFont="1" applyFill="1" applyBorder="1"/>
    <xf numFmtId="3" fontId="23" fillId="13" borderId="65" xfId="3" applyNumberFormat="1" applyFont="1" applyFill="1" applyBorder="1" applyAlignment="1">
      <alignment horizontal="center"/>
    </xf>
    <xf numFmtId="3" fontId="23" fillId="0" borderId="66" xfId="3" applyNumberFormat="1" applyFont="1" applyBorder="1"/>
    <xf numFmtId="3" fontId="23" fillId="0" borderId="78" xfId="3" applyNumberFormat="1" applyFont="1" applyBorder="1" applyAlignment="1">
      <alignment horizontal="center"/>
    </xf>
    <xf numFmtId="0" fontId="23" fillId="0" borderId="24" xfId="3" applyFont="1" applyBorder="1" applyAlignment="1">
      <alignment horizontal="distributed" indent="1"/>
    </xf>
    <xf numFmtId="3" fontId="23" fillId="13" borderId="48" xfId="3" applyNumberFormat="1" applyFont="1" applyFill="1" applyBorder="1" applyAlignment="1">
      <alignment horizontal="center"/>
    </xf>
    <xf numFmtId="4" fontId="23" fillId="12" borderId="48" xfId="3" applyNumberFormat="1" applyFont="1" applyFill="1" applyBorder="1"/>
    <xf numFmtId="3" fontId="23" fillId="0" borderId="88" xfId="3" applyNumberFormat="1" applyFont="1" applyBorder="1" applyAlignment="1">
      <alignment horizontal="center"/>
    </xf>
    <xf numFmtId="221" fontId="23" fillId="0" borderId="49" xfId="3" applyNumberFormat="1" applyFont="1" applyBorder="1"/>
    <xf numFmtId="0" fontId="23" fillId="0" borderId="89" xfId="3" applyFont="1" applyBorder="1" applyAlignment="1">
      <alignment horizontal="distributed" indent="1"/>
    </xf>
    <xf numFmtId="3" fontId="27" fillId="0" borderId="90" xfId="3" applyNumberFormat="1" applyFont="1" applyFill="1" applyBorder="1"/>
    <xf numFmtId="3" fontId="23" fillId="0" borderId="91" xfId="3" applyNumberFormat="1" applyFont="1" applyFill="1" applyBorder="1"/>
    <xf numFmtId="3" fontId="23" fillId="0" borderId="92" xfId="3" applyNumberFormat="1" applyFont="1" applyFill="1" applyBorder="1"/>
    <xf numFmtId="3" fontId="23" fillId="0" borderId="87" xfId="3" applyNumberFormat="1" applyFont="1" applyFill="1" applyBorder="1"/>
    <xf numFmtId="3" fontId="23" fillId="0" borderId="93" xfId="3" applyNumberFormat="1" applyFont="1" applyFill="1" applyBorder="1"/>
    <xf numFmtId="3" fontId="23" fillId="0" borderId="53" xfId="3" applyNumberFormat="1" applyFont="1" applyFill="1" applyBorder="1"/>
    <xf numFmtId="3" fontId="23" fillId="0" borderId="50" xfId="3" applyNumberFormat="1" applyFont="1" applyFill="1" applyBorder="1"/>
    <xf numFmtId="0" fontId="23" fillId="0" borderId="33" xfId="3" applyFont="1" applyBorder="1" applyAlignment="1">
      <alignment horizontal="distributed" indent="1"/>
    </xf>
    <xf numFmtId="3" fontId="23" fillId="0" borderId="94" xfId="3" applyNumberFormat="1" applyFont="1" applyFill="1" applyBorder="1"/>
    <xf numFmtId="3" fontId="23" fillId="0" borderId="95" xfId="3" applyNumberFormat="1" applyFont="1" applyFill="1" applyBorder="1"/>
    <xf numFmtId="3" fontId="23" fillId="0" borderId="96" xfId="3" applyNumberFormat="1" applyFont="1" applyFill="1" applyBorder="1"/>
    <xf numFmtId="0" fontId="23" fillId="0" borderId="32" xfId="3" applyFont="1" applyBorder="1" applyAlignment="1">
      <alignment horizontal="distributed" indent="1"/>
    </xf>
    <xf numFmtId="3" fontId="27" fillId="0" borderId="36" xfId="3" applyNumberFormat="1" applyFont="1" applyFill="1" applyBorder="1" applyAlignment="1">
      <alignment horizontal="center"/>
    </xf>
    <xf numFmtId="3" fontId="27" fillId="0" borderId="1" xfId="3" applyNumberFormat="1" applyFont="1" applyFill="1" applyBorder="1" applyAlignment="1">
      <alignment horizontal="center"/>
    </xf>
    <xf numFmtId="3" fontId="27" fillId="0" borderId="91" xfId="3" applyNumberFormat="1" applyFont="1" applyFill="1" applyBorder="1"/>
    <xf numFmtId="3" fontId="27" fillId="0" borderId="92" xfId="3" applyNumberFormat="1" applyFont="1" applyFill="1" applyBorder="1"/>
    <xf numFmtId="3" fontId="23" fillId="0" borderId="74" xfId="3" applyNumberFormat="1" applyFont="1" applyBorder="1"/>
    <xf numFmtId="3" fontId="27" fillId="0" borderId="75" xfId="3" applyNumberFormat="1" applyFont="1" applyBorder="1"/>
    <xf numFmtId="0" fontId="27" fillId="0" borderId="76" xfId="3" applyFont="1" applyBorder="1" applyAlignment="1">
      <alignment horizontal="distributed" indent="1"/>
    </xf>
    <xf numFmtId="220" fontId="22" fillId="0" borderId="28" xfId="3" applyNumberFormat="1" applyFont="1" applyBorder="1"/>
    <xf numFmtId="0" fontId="22" fillId="0" borderId="28" xfId="3" applyFont="1" applyBorder="1" applyAlignment="1">
      <alignment horizontal="right"/>
    </xf>
    <xf numFmtId="3" fontId="23" fillId="3" borderId="93" xfId="3" applyNumberFormat="1" applyFont="1" applyFill="1" applyBorder="1"/>
    <xf numFmtId="3" fontId="23" fillId="0" borderId="97" xfId="3" applyNumberFormat="1" applyFont="1" applyBorder="1"/>
    <xf numFmtId="0" fontId="23" fillId="0" borderId="72" xfId="3" applyFont="1" applyBorder="1" applyAlignment="1">
      <alignment horizontal="distributed" indent="1" shrinkToFit="1"/>
    </xf>
    <xf numFmtId="4" fontId="23" fillId="3" borderId="48" xfId="3" applyNumberFormat="1" applyFont="1" applyFill="1" applyBorder="1"/>
    <xf numFmtId="206" fontId="23" fillId="3" borderId="48" xfId="3" applyNumberFormat="1" applyFont="1" applyFill="1" applyBorder="1"/>
    <xf numFmtId="205" fontId="23" fillId="0" borderId="58" xfId="3" applyNumberFormat="1" applyFont="1" applyBorder="1"/>
    <xf numFmtId="222" fontId="23" fillId="12" borderId="55" xfId="3" applyNumberFormat="1" applyFont="1" applyFill="1" applyBorder="1"/>
    <xf numFmtId="208" fontId="23" fillId="3" borderId="48" xfId="3" applyNumberFormat="1" applyFont="1" applyFill="1" applyBorder="1"/>
    <xf numFmtId="223" fontId="23" fillId="0" borderId="51" xfId="3" applyNumberFormat="1" applyFont="1" applyBorder="1"/>
    <xf numFmtId="203" fontId="23" fillId="0" borderId="58" xfId="3" applyNumberFormat="1" applyFont="1" applyBorder="1"/>
    <xf numFmtId="210" fontId="23" fillId="3" borderId="48" xfId="3" applyNumberFormat="1" applyFont="1" applyFill="1" applyBorder="1"/>
    <xf numFmtId="209" fontId="23" fillId="0" borderId="58" xfId="3" applyNumberFormat="1" applyFont="1" applyBorder="1"/>
    <xf numFmtId="0" fontId="22" fillId="0" borderId="28" xfId="3" applyFont="1" applyBorder="1" applyAlignment="1">
      <alignment horizontal="center"/>
    </xf>
    <xf numFmtId="4" fontId="23" fillId="2" borderId="98" xfId="3" applyNumberFormat="1" applyFont="1" applyFill="1" applyBorder="1"/>
    <xf numFmtId="215" fontId="23" fillId="2" borderId="98" xfId="3" applyNumberFormat="1" applyFont="1" applyFill="1" applyBorder="1"/>
    <xf numFmtId="3" fontId="27" fillId="13" borderId="36" xfId="3" applyNumberFormat="1" applyFont="1" applyFill="1" applyBorder="1"/>
    <xf numFmtId="3" fontId="27" fillId="13" borderId="75" xfId="3" applyNumberFormat="1" applyFont="1" applyFill="1" applyBorder="1"/>
    <xf numFmtId="3" fontId="27" fillId="13" borderId="74" xfId="3" applyNumberFormat="1" applyFont="1" applyFill="1" applyBorder="1" applyAlignment="1">
      <alignment horizontal="center"/>
    </xf>
    <xf numFmtId="3" fontId="23" fillId="13" borderId="90" xfId="3" applyNumberFormat="1" applyFont="1" applyFill="1" applyBorder="1"/>
    <xf numFmtId="3" fontId="23" fillId="13" borderId="99" xfId="3" applyNumberFormat="1" applyFont="1" applyFill="1" applyBorder="1" applyAlignment="1">
      <alignment horizontal="center"/>
    </xf>
    <xf numFmtId="203" fontId="23" fillId="0" borderId="97" xfId="3" applyNumberFormat="1" applyFont="1" applyBorder="1"/>
    <xf numFmtId="3" fontId="23" fillId="13" borderId="51" xfId="3" applyNumberFormat="1" applyFont="1" applyFill="1" applyBorder="1" applyAlignment="1">
      <alignment horizontal="center"/>
    </xf>
    <xf numFmtId="3" fontId="23" fillId="13" borderId="6" xfId="3" applyNumberFormat="1" applyFont="1" applyFill="1" applyBorder="1" applyAlignment="1">
      <alignment horizontal="center"/>
    </xf>
    <xf numFmtId="3" fontId="23" fillId="13" borderId="70" xfId="3" applyNumberFormat="1" applyFont="1" applyFill="1" applyBorder="1"/>
    <xf numFmtId="0" fontId="23" fillId="0" borderId="100" xfId="3" applyFont="1" applyBorder="1" applyAlignment="1">
      <alignment horizontal="center"/>
    </xf>
    <xf numFmtId="0" fontId="23" fillId="0" borderId="101" xfId="3" applyFont="1" applyBorder="1" applyAlignment="1">
      <alignment horizontal="center"/>
    </xf>
    <xf numFmtId="0" fontId="23" fillId="0" borderId="100" xfId="3" applyFont="1" applyFill="1" applyBorder="1" applyAlignment="1">
      <alignment horizontal="right"/>
    </xf>
    <xf numFmtId="0" fontId="23" fillId="0" borderId="102" xfId="3" applyFont="1" applyBorder="1" applyAlignment="1">
      <alignment horizontal="right"/>
    </xf>
    <xf numFmtId="0" fontId="23" fillId="0" borderId="56" xfId="3" applyFont="1" applyBorder="1"/>
    <xf numFmtId="0" fontId="23" fillId="0" borderId="103" xfId="3" applyFont="1" applyBorder="1" applyAlignment="1">
      <alignment horizontal="center"/>
    </xf>
    <xf numFmtId="0" fontId="23" fillId="0" borderId="104" xfId="3" applyFont="1" applyBorder="1" applyAlignment="1">
      <alignment horizontal="center"/>
    </xf>
    <xf numFmtId="0" fontId="23" fillId="0" borderId="105" xfId="3" applyFont="1" applyBorder="1" applyAlignment="1">
      <alignment horizontal="center"/>
    </xf>
    <xf numFmtId="0" fontId="23" fillId="0" borderId="106" xfId="3" applyFont="1" applyBorder="1" applyAlignment="1">
      <alignment horizontal="center"/>
    </xf>
    <xf numFmtId="0" fontId="23" fillId="0" borderId="107" xfId="3" applyFont="1" applyBorder="1" applyAlignment="1">
      <alignment horizontal="center"/>
    </xf>
    <xf numFmtId="0" fontId="23" fillId="0" borderId="105" xfId="3" applyFont="1" applyBorder="1" applyAlignment="1">
      <alignment horizontal="distributed" indent="1"/>
    </xf>
    <xf numFmtId="0" fontId="23" fillId="0" borderId="108" xfId="3" applyFont="1" applyFill="1" applyBorder="1"/>
    <xf numFmtId="0" fontId="23" fillId="0" borderId="109" xfId="3" applyFont="1" applyFill="1" applyBorder="1" applyAlignment="1">
      <alignment horizontal="center"/>
    </xf>
    <xf numFmtId="0" fontId="23" fillId="0" borderId="109" xfId="3" applyFont="1" applyFill="1" applyBorder="1"/>
    <xf numFmtId="2" fontId="23" fillId="0" borderId="45" xfId="3" applyNumberFormat="1" applyFont="1" applyFill="1" applyBorder="1" applyAlignment="1">
      <alignment horizontal="center"/>
    </xf>
    <xf numFmtId="2" fontId="23" fillId="0" borderId="44" xfId="3" applyNumberFormat="1" applyFont="1" applyFill="1" applyBorder="1"/>
    <xf numFmtId="40" fontId="23" fillId="0" borderId="42" xfId="4" applyNumberFormat="1" applyFont="1" applyFill="1" applyBorder="1" applyAlignment="1"/>
    <xf numFmtId="0" fontId="23" fillId="0" borderId="110" xfId="3" applyFont="1" applyBorder="1" applyAlignment="1">
      <alignment horizontal="center"/>
    </xf>
    <xf numFmtId="224" fontId="23" fillId="0" borderId="0" xfId="3" applyNumberFormat="1" applyFont="1" applyFill="1" applyBorder="1" applyAlignment="1">
      <alignment horizontal="center"/>
    </xf>
    <xf numFmtId="224" fontId="23" fillId="0" borderId="93" xfId="3" applyNumberFormat="1" applyFont="1" applyFill="1" applyBorder="1" applyAlignment="1">
      <alignment horizontal="center"/>
    </xf>
    <xf numFmtId="225" fontId="23" fillId="0" borderId="53" xfId="3" applyNumberFormat="1" applyFont="1" applyFill="1" applyBorder="1"/>
    <xf numFmtId="224" fontId="23" fillId="0" borderId="53" xfId="3" applyNumberFormat="1" applyFont="1" applyFill="1" applyBorder="1" applyAlignment="1">
      <alignment horizontal="left"/>
    </xf>
    <xf numFmtId="225" fontId="23" fillId="0" borderId="52" xfId="3" applyNumberFormat="1" applyFont="1" applyFill="1" applyBorder="1" applyAlignment="1">
      <alignment horizontal="center"/>
    </xf>
    <xf numFmtId="225" fontId="27" fillId="3" borderId="51" xfId="3" applyNumberFormat="1" applyFont="1" applyFill="1" applyBorder="1"/>
    <xf numFmtId="225" fontId="23" fillId="2" borderId="49" xfId="3" applyNumberFormat="1" applyFont="1" applyFill="1" applyBorder="1"/>
    <xf numFmtId="0" fontId="23" fillId="0" borderId="72" xfId="3" applyFont="1" applyBorder="1" applyAlignment="1">
      <alignment horizontal="center"/>
    </xf>
    <xf numFmtId="0" fontId="22" fillId="0" borderId="0" xfId="3" applyFont="1" applyBorder="1" applyAlignment="1">
      <alignment horizontal="center"/>
    </xf>
    <xf numFmtId="0" fontId="22" fillId="0" borderId="30" xfId="3" applyFont="1" applyBorder="1" applyAlignment="1">
      <alignment horizontal="center"/>
    </xf>
    <xf numFmtId="0" fontId="23" fillId="0" borderId="93" xfId="3" applyFont="1" applyFill="1" applyBorder="1" applyAlignment="1">
      <alignment horizontal="center"/>
    </xf>
    <xf numFmtId="0" fontId="23" fillId="0" borderId="53" xfId="3" applyFont="1" applyFill="1" applyBorder="1" applyAlignment="1">
      <alignment horizontal="center"/>
    </xf>
    <xf numFmtId="0" fontId="23" fillId="0" borderId="53" xfId="3" applyFont="1" applyFill="1" applyBorder="1" applyAlignment="1">
      <alignment horizontal="left"/>
    </xf>
    <xf numFmtId="0" fontId="23" fillId="0" borderId="52" xfId="3" applyFont="1" applyFill="1" applyBorder="1" applyAlignment="1">
      <alignment horizontal="center"/>
    </xf>
    <xf numFmtId="0" fontId="23" fillId="0" borderId="111" xfId="3" applyFont="1" applyBorder="1" applyAlignment="1">
      <alignment horizontal="center"/>
    </xf>
    <xf numFmtId="0" fontId="23" fillId="0" borderId="58" xfId="3" applyFont="1" applyBorder="1" applyAlignment="1">
      <alignment horizontal="center"/>
    </xf>
    <xf numFmtId="0" fontId="23" fillId="0" borderId="89" xfId="3" applyFont="1" applyBorder="1" applyAlignment="1">
      <alignment horizontal="center"/>
    </xf>
    <xf numFmtId="0" fontId="22" fillId="14" borderId="112" xfId="3" applyFont="1" applyFill="1" applyBorder="1" applyAlignment="1">
      <alignment horizontal="center"/>
    </xf>
    <xf numFmtId="0" fontId="23" fillId="0" borderId="1" xfId="3" applyFont="1" applyBorder="1" applyAlignment="1">
      <alignment horizontal="center"/>
    </xf>
    <xf numFmtId="0" fontId="23" fillId="0" borderId="90" xfId="3" applyFont="1" applyBorder="1" applyAlignment="1">
      <alignment horizontal="center"/>
    </xf>
    <xf numFmtId="38" fontId="23" fillId="0" borderId="75" xfId="4" applyFont="1" applyBorder="1" applyAlignment="1">
      <alignment horizontal="center"/>
    </xf>
    <xf numFmtId="0" fontId="23" fillId="0" borderId="94" xfId="3" applyFont="1" applyFill="1" applyBorder="1" applyAlignment="1">
      <alignment horizontal="center"/>
    </xf>
    <xf numFmtId="0" fontId="23" fillId="0" borderId="95" xfId="3" applyFont="1" applyFill="1" applyBorder="1" applyAlignment="1">
      <alignment horizontal="center"/>
    </xf>
    <xf numFmtId="0" fontId="23" fillId="0" borderId="95" xfId="3" applyFont="1" applyFill="1" applyBorder="1" applyAlignment="1">
      <alignment horizontal="left"/>
    </xf>
    <xf numFmtId="0" fontId="23" fillId="0" borderId="113" xfId="3" applyFont="1" applyFill="1" applyBorder="1" applyAlignment="1">
      <alignment horizontal="center"/>
    </xf>
    <xf numFmtId="0" fontId="32" fillId="0" borderId="114" xfId="3" applyFont="1" applyBorder="1" applyAlignment="1">
      <alignment vertical="center"/>
    </xf>
    <xf numFmtId="0" fontId="32" fillId="0" borderId="3" xfId="3" applyFont="1" applyBorder="1" applyAlignment="1">
      <alignment vertical="center"/>
    </xf>
    <xf numFmtId="0" fontId="32" fillId="0" borderId="23" xfId="3" applyFont="1" applyBorder="1" applyAlignment="1">
      <alignment vertical="center"/>
    </xf>
    <xf numFmtId="0" fontId="27" fillId="0" borderId="76" xfId="3" applyFont="1" applyBorder="1" applyAlignment="1">
      <alignment horizontal="center" vertical="center"/>
    </xf>
    <xf numFmtId="0" fontId="27" fillId="0" borderId="37" xfId="3" applyFont="1" applyBorder="1" applyAlignment="1">
      <alignment horizontal="left" vertical="center"/>
    </xf>
    <xf numFmtId="0" fontId="27" fillId="0" borderId="0" xfId="3" applyFont="1" applyFill="1" applyBorder="1" applyAlignment="1">
      <alignment horizontal="center"/>
    </xf>
    <xf numFmtId="0" fontId="27" fillId="0" borderId="38" xfId="3" applyFont="1" applyFill="1" applyBorder="1" applyAlignment="1">
      <alignment horizontal="center"/>
    </xf>
    <xf numFmtId="0" fontId="27" fillId="0" borderId="39" xfId="3" applyFont="1" applyFill="1" applyBorder="1" applyAlignment="1">
      <alignment horizontal="center"/>
    </xf>
    <xf numFmtId="0" fontId="27" fillId="0" borderId="40" xfId="3" applyFont="1" applyFill="1" applyBorder="1" applyAlignment="1">
      <alignment horizontal="center"/>
    </xf>
    <xf numFmtId="0" fontId="32" fillId="0" borderId="4" xfId="3" applyFont="1" applyBorder="1" applyAlignment="1">
      <alignment vertical="center"/>
    </xf>
    <xf numFmtId="0" fontId="27" fillId="0" borderId="116" xfId="3" applyFont="1" applyBorder="1" applyAlignment="1">
      <alignment horizontal="center" vertical="center"/>
    </xf>
    <xf numFmtId="0" fontId="23" fillId="0" borderId="82" xfId="3" applyFont="1" applyBorder="1" applyAlignment="1">
      <alignment horizontal="center"/>
    </xf>
    <xf numFmtId="0" fontId="22" fillId="0" borderId="0" xfId="3" applyFont="1" applyAlignment="1"/>
    <xf numFmtId="0" fontId="33" fillId="0" borderId="0" xfId="3" applyFont="1" applyAlignment="1"/>
    <xf numFmtId="0" fontId="22" fillId="0" borderId="0" xfId="3" applyFont="1" applyFill="1" applyAlignment="1">
      <alignment horizontal="centerContinuous"/>
    </xf>
    <xf numFmtId="226" fontId="23" fillId="0" borderId="34" xfId="3" applyNumberFormat="1" applyFont="1" applyBorder="1" applyAlignment="1">
      <alignment horizontal="center" vertical="center"/>
    </xf>
    <xf numFmtId="0" fontId="22" fillId="0" borderId="0" xfId="3" applyFont="1" applyAlignment="1">
      <alignment horizontal="center"/>
    </xf>
    <xf numFmtId="0" fontId="34" fillId="0" borderId="0" xfId="3" applyFont="1" applyAlignment="1">
      <alignment horizontal="center"/>
    </xf>
    <xf numFmtId="0" fontId="35" fillId="0" borderId="34" xfId="3" applyFont="1" applyBorder="1" applyAlignment="1">
      <alignment horizontal="center" vertical="top"/>
    </xf>
    <xf numFmtId="0" fontId="4" fillId="0" borderId="117" xfId="0" applyFont="1" applyBorder="1" applyAlignment="1">
      <alignment vertical="center"/>
    </xf>
    <xf numFmtId="0" fontId="4" fillId="0" borderId="118"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121" xfId="0" applyFont="1" applyBorder="1" applyAlignment="1">
      <alignment vertical="center"/>
    </xf>
    <xf numFmtId="0" fontId="4" fillId="0" borderId="122" xfId="0" applyFont="1" applyBorder="1" applyAlignment="1">
      <alignment vertical="center"/>
    </xf>
    <xf numFmtId="0" fontId="4" fillId="0" borderId="123" xfId="0" applyFont="1" applyBorder="1" applyAlignment="1">
      <alignment vertical="center"/>
    </xf>
    <xf numFmtId="0" fontId="4" fillId="0" borderId="124" xfId="0" applyFont="1" applyBorder="1" applyAlignment="1">
      <alignment vertical="center"/>
    </xf>
    <xf numFmtId="0" fontId="4" fillId="0" borderId="124" xfId="0" applyFont="1" applyBorder="1" applyAlignment="1">
      <alignment horizontal="right" vertical="center"/>
    </xf>
    <xf numFmtId="0" fontId="4" fillId="0" borderId="125" xfId="0" applyFont="1" applyBorder="1" applyAlignment="1">
      <alignment vertical="center"/>
    </xf>
    <xf numFmtId="0" fontId="4" fillId="0" borderId="126" xfId="0" applyFont="1" applyBorder="1" applyAlignment="1">
      <alignment vertical="center"/>
    </xf>
    <xf numFmtId="0" fontId="4" fillId="0" borderId="127" xfId="0" applyFont="1" applyBorder="1" applyAlignment="1">
      <alignment horizontal="right" vertical="center"/>
    </xf>
    <xf numFmtId="0" fontId="4" fillId="0" borderId="127" xfId="0" applyFont="1" applyBorder="1" applyAlignment="1">
      <alignment vertical="center"/>
    </xf>
    <xf numFmtId="0" fontId="4" fillId="0" borderId="128" xfId="0" applyFont="1" applyBorder="1" applyAlignment="1">
      <alignment vertical="center"/>
    </xf>
    <xf numFmtId="0" fontId="4" fillId="0" borderId="129" xfId="0" applyFont="1" applyBorder="1" applyAlignment="1">
      <alignment vertical="center"/>
    </xf>
    <xf numFmtId="0" fontId="4" fillId="0" borderId="130" xfId="0" applyFont="1" applyBorder="1" applyAlignment="1">
      <alignment vertical="center"/>
    </xf>
    <xf numFmtId="0" fontId="4" fillId="0" borderId="131" xfId="0" applyFont="1" applyBorder="1" applyAlignment="1">
      <alignment vertical="center"/>
    </xf>
    <xf numFmtId="0" fontId="4" fillId="0" borderId="132" xfId="0" applyFont="1" applyBorder="1" applyAlignment="1">
      <alignment vertical="center"/>
    </xf>
    <xf numFmtId="0" fontId="4" fillId="0" borderId="133" xfId="0" applyFont="1" applyBorder="1" applyAlignment="1">
      <alignment vertical="center"/>
    </xf>
    <xf numFmtId="0" fontId="4" fillId="0" borderId="134" xfId="0" applyFont="1" applyBorder="1" applyAlignment="1">
      <alignment vertical="center"/>
    </xf>
    <xf numFmtId="0" fontId="4" fillId="0" borderId="135" xfId="0" applyFont="1" applyBorder="1" applyAlignment="1">
      <alignment vertical="center"/>
    </xf>
    <xf numFmtId="0" fontId="4" fillId="0" borderId="135" xfId="0" applyFont="1" applyBorder="1" applyAlignment="1">
      <alignment horizontal="right" vertical="center"/>
    </xf>
    <xf numFmtId="0" fontId="4" fillId="0" borderId="136" xfId="0" applyFont="1" applyBorder="1" applyAlignment="1">
      <alignment vertical="center"/>
    </xf>
    <xf numFmtId="0" fontId="4" fillId="0" borderId="134" xfId="0" applyFont="1" applyBorder="1" applyAlignment="1">
      <alignment horizontal="right" vertical="center"/>
    </xf>
    <xf numFmtId="0" fontId="4" fillId="0" borderId="137" xfId="0" applyFont="1" applyBorder="1" applyAlignment="1">
      <alignment vertical="center"/>
    </xf>
    <xf numFmtId="0" fontId="42" fillId="0" borderId="8" xfId="0" applyFont="1" applyBorder="1" applyAlignment="1">
      <alignment horizontal="right" vertical="center"/>
    </xf>
    <xf numFmtId="0" fontId="42" fillId="0" borderId="126" xfId="0" applyFont="1" applyBorder="1" applyAlignment="1">
      <alignment vertical="center"/>
    </xf>
    <xf numFmtId="220" fontId="5" fillId="0" borderId="0" xfId="2" applyNumberFormat="1" applyFont="1" applyBorder="1" applyAlignment="1">
      <alignment vertical="center" shrinkToFit="1"/>
    </xf>
    <xf numFmtId="0" fontId="4" fillId="0" borderId="0" xfId="0" applyFont="1" applyBorder="1" applyAlignment="1">
      <alignment vertical="top"/>
    </xf>
    <xf numFmtId="0" fontId="4" fillId="0" borderId="29" xfId="0" applyFont="1" applyBorder="1" applyAlignment="1">
      <alignment vertical="center"/>
    </xf>
    <xf numFmtId="0" fontId="23" fillId="0" borderId="95" xfId="3" applyFont="1" applyBorder="1" applyAlignment="1">
      <alignment horizontal="center"/>
    </xf>
    <xf numFmtId="225" fontId="23" fillId="0" borderId="53" xfId="3" applyNumberFormat="1" applyFont="1" applyBorder="1" applyAlignment="1">
      <alignment horizontal="center"/>
    </xf>
    <xf numFmtId="0" fontId="23" fillId="0" borderId="109" xfId="3" applyFont="1" applyBorder="1" applyAlignment="1">
      <alignment horizontal="center"/>
    </xf>
    <xf numFmtId="0" fontId="32" fillId="0" borderId="24" xfId="3" applyFont="1" applyBorder="1" applyAlignment="1">
      <alignment vertical="center"/>
    </xf>
    <xf numFmtId="38" fontId="23" fillId="0" borderId="140" xfId="4" applyFont="1" applyBorder="1" applyAlignment="1">
      <alignment horizontal="center"/>
    </xf>
    <xf numFmtId="224" fontId="23" fillId="0" borderId="72" xfId="3" applyNumberFormat="1" applyFont="1" applyBorder="1" applyAlignment="1">
      <alignment horizontal="center"/>
    </xf>
    <xf numFmtId="0" fontId="23" fillId="0" borderId="110" xfId="3" applyFont="1" applyBorder="1"/>
    <xf numFmtId="0" fontId="23" fillId="0" borderId="141" xfId="3" applyFont="1" applyBorder="1" applyAlignment="1">
      <alignment horizontal="center"/>
    </xf>
    <xf numFmtId="3" fontId="23" fillId="13" borderId="72" xfId="3" applyNumberFormat="1" applyFont="1" applyFill="1" applyBorder="1" applyAlignment="1">
      <alignment horizontal="center"/>
    </xf>
    <xf numFmtId="3" fontId="27" fillId="13" borderId="76" xfId="3" applyNumberFormat="1" applyFont="1" applyFill="1" applyBorder="1" applyAlignment="1">
      <alignment horizontal="center"/>
    </xf>
    <xf numFmtId="3" fontId="23" fillId="0" borderId="72" xfId="3" applyNumberFormat="1" applyFont="1" applyBorder="1" applyAlignment="1">
      <alignment horizontal="left"/>
    </xf>
    <xf numFmtId="3" fontId="23" fillId="0" borderId="55" xfId="3" applyNumberFormat="1" applyFont="1" applyFill="1" applyBorder="1" applyAlignment="1">
      <alignment horizontal="distributed" indent="1"/>
    </xf>
    <xf numFmtId="3" fontId="23" fillId="0" borderId="68" xfId="3" applyNumberFormat="1" applyFont="1" applyFill="1" applyBorder="1" applyAlignment="1">
      <alignment horizontal="distributed" indent="1"/>
    </xf>
    <xf numFmtId="3" fontId="23" fillId="0" borderId="142" xfId="3" applyNumberFormat="1" applyFont="1" applyFill="1" applyBorder="1" applyAlignment="1">
      <alignment horizontal="distributed" indent="1"/>
    </xf>
    <xf numFmtId="3" fontId="23" fillId="0" borderId="71" xfId="3" applyNumberFormat="1" applyFont="1" applyBorder="1" applyAlignment="1">
      <alignment horizontal="left"/>
    </xf>
    <xf numFmtId="3" fontId="27" fillId="0" borderId="63" xfId="3" applyNumberFormat="1" applyFont="1" applyFill="1" applyBorder="1"/>
    <xf numFmtId="3" fontId="27" fillId="0" borderId="0" xfId="3" applyNumberFormat="1" applyFont="1" applyBorder="1"/>
    <xf numFmtId="3" fontId="27" fillId="0" borderId="34" xfId="3" applyNumberFormat="1" applyFont="1" applyBorder="1"/>
    <xf numFmtId="3" fontId="23" fillId="0" borderId="72" xfId="3" applyNumberFormat="1" applyFont="1" applyBorder="1" applyAlignment="1">
      <alignment shrinkToFit="1"/>
    </xf>
    <xf numFmtId="3" fontId="23" fillId="0" borderId="72" xfId="3" applyNumberFormat="1" applyFont="1" applyFill="1" applyBorder="1"/>
    <xf numFmtId="3" fontId="23" fillId="0" borderId="71" xfId="3" applyNumberFormat="1" applyFont="1" applyFill="1" applyBorder="1"/>
    <xf numFmtId="201" fontId="23" fillId="0" borderId="143" xfId="3" applyNumberFormat="1" applyFont="1" applyBorder="1" applyAlignment="1">
      <alignment horizontal="center"/>
    </xf>
    <xf numFmtId="38" fontId="23" fillId="0" borderId="55" xfId="4" applyFont="1" applyFill="1" applyBorder="1"/>
    <xf numFmtId="38" fontId="23" fillId="0" borderId="53" xfId="4" applyFont="1" applyFill="1" applyBorder="1" applyAlignment="1">
      <alignment horizontal="center"/>
    </xf>
    <xf numFmtId="38" fontId="23" fillId="0" borderId="144" xfId="4" applyFont="1" applyFill="1" applyBorder="1"/>
    <xf numFmtId="0" fontId="22" fillId="0" borderId="31" xfId="3" applyFont="1" applyBorder="1" applyAlignment="1"/>
    <xf numFmtId="0" fontId="23" fillId="0" borderId="2" xfId="3" applyFont="1" applyBorder="1" applyAlignment="1"/>
    <xf numFmtId="0" fontId="35" fillId="0" borderId="2" xfId="3" applyFont="1" applyBorder="1" applyAlignment="1">
      <alignment horizontal="left"/>
    </xf>
    <xf numFmtId="0" fontId="22" fillId="0" borderId="2" xfId="3" applyFont="1" applyBorder="1" applyAlignment="1">
      <alignment horizontal="center"/>
    </xf>
    <xf numFmtId="0" fontId="35" fillId="0" borderId="145" xfId="3" applyFont="1" applyBorder="1" applyAlignment="1">
      <alignment horizontal="center" vertical="top"/>
    </xf>
    <xf numFmtId="0" fontId="35" fillId="0" borderId="146" xfId="3" applyFont="1" applyBorder="1" applyAlignment="1">
      <alignment horizontal="center" vertical="top"/>
    </xf>
    <xf numFmtId="0" fontId="22" fillId="0" borderId="25" xfId="3" applyFont="1" applyBorder="1"/>
    <xf numFmtId="0" fontId="23" fillId="0" borderId="105" xfId="3" applyFont="1" applyBorder="1"/>
    <xf numFmtId="0" fontId="23" fillId="0" borderId="147" xfId="3" applyFont="1" applyBorder="1" applyAlignment="1">
      <alignment horizontal="center"/>
    </xf>
    <xf numFmtId="220" fontId="23" fillId="0" borderId="88" xfId="5" applyNumberFormat="1" applyFont="1" applyBorder="1"/>
    <xf numFmtId="220" fontId="27" fillId="0" borderId="140" xfId="5" applyNumberFormat="1" applyFont="1" applyBorder="1"/>
    <xf numFmtId="220" fontId="27" fillId="0" borderId="140" xfId="5" applyNumberFormat="1" applyFont="1" applyFill="1" applyBorder="1"/>
    <xf numFmtId="220" fontId="23" fillId="0" borderId="88" xfId="5" applyNumberFormat="1" applyFont="1" applyBorder="1" applyAlignment="1">
      <alignment horizontal="center"/>
    </xf>
    <xf numFmtId="220" fontId="23" fillId="0" borderId="88" xfId="5" applyNumberFormat="1" applyFont="1" applyBorder="1" applyAlignment="1">
      <alignment horizontal="right"/>
    </xf>
    <xf numFmtId="220" fontId="23" fillId="0" borderId="148" xfId="5" applyNumberFormat="1" applyFont="1" applyBorder="1"/>
    <xf numFmtId="220" fontId="28" fillId="0" borderId="88" xfId="5" applyNumberFormat="1" applyFont="1" applyBorder="1"/>
    <xf numFmtId="220" fontId="27" fillId="0" borderId="149" xfId="5" applyNumberFormat="1" applyFont="1" applyFill="1" applyBorder="1"/>
    <xf numFmtId="220" fontId="23" fillId="0" borderId="150" xfId="5" applyNumberFormat="1" applyFont="1" applyBorder="1"/>
    <xf numFmtId="220" fontId="23" fillId="0" borderId="151" xfId="5" applyNumberFormat="1" applyFont="1" applyBorder="1"/>
    <xf numFmtId="220" fontId="23" fillId="0" borderId="140" xfId="5" applyNumberFormat="1" applyFont="1" applyFill="1" applyBorder="1"/>
    <xf numFmtId="220" fontId="23" fillId="0" borderId="152" xfId="5" applyNumberFormat="1" applyFont="1" applyBorder="1"/>
    <xf numFmtId="220" fontId="23" fillId="0" borderId="149" xfId="5" applyNumberFormat="1" applyFont="1" applyFill="1" applyBorder="1"/>
    <xf numFmtId="0" fontId="23" fillId="0" borderId="152" xfId="3" applyFont="1" applyBorder="1" applyAlignment="1">
      <alignment horizontal="center"/>
    </xf>
    <xf numFmtId="0" fontId="23" fillId="0" borderId="88" xfId="3" applyFont="1" applyBorder="1"/>
    <xf numFmtId="0" fontId="23" fillId="0" borderId="153" xfId="3" applyFont="1" applyBorder="1"/>
    <xf numFmtId="0" fontId="23" fillId="0" borderId="33" xfId="3" applyFont="1" applyBorder="1" applyAlignment="1">
      <alignment horizontal="center"/>
    </xf>
    <xf numFmtId="212" fontId="23" fillId="0" borderId="33" xfId="3" applyNumberFormat="1" applyFont="1" applyBorder="1" applyAlignment="1">
      <alignment shrinkToFit="1"/>
    </xf>
    <xf numFmtId="212" fontId="23" fillId="0" borderId="154" xfId="3" applyNumberFormat="1" applyFont="1" applyBorder="1" applyAlignment="1">
      <alignment shrinkToFit="1"/>
    </xf>
    <xf numFmtId="212" fontId="23" fillId="2" borderId="33" xfId="3" applyNumberFormat="1" applyFont="1" applyFill="1" applyBorder="1" applyAlignment="1">
      <alignment shrinkToFit="1"/>
    </xf>
    <xf numFmtId="0" fontId="23" fillId="0" borderId="33" xfId="3" applyFont="1" applyBorder="1" applyAlignment="1">
      <alignment horizontal="center" shrinkToFit="1"/>
    </xf>
    <xf numFmtId="202" fontId="23" fillId="0" borderId="33" xfId="3" applyNumberFormat="1" applyFont="1" applyBorder="1" applyAlignment="1">
      <alignment shrinkToFit="1"/>
    </xf>
    <xf numFmtId="202" fontId="23" fillId="0" borderId="154" xfId="3" applyNumberFormat="1" applyFont="1" applyBorder="1" applyAlignment="1">
      <alignment shrinkToFit="1"/>
    </xf>
    <xf numFmtId="202" fontId="23" fillId="3" borderId="138" xfId="3" applyNumberFormat="1" applyFont="1" applyFill="1" applyBorder="1" applyAlignment="1">
      <alignment shrinkToFit="1"/>
    </xf>
    <xf numFmtId="0" fontId="22" fillId="0" borderId="23" xfId="3" applyFont="1" applyBorder="1"/>
    <xf numFmtId="0" fontId="23" fillId="0" borderId="3" xfId="3" applyFont="1" applyBorder="1"/>
    <xf numFmtId="0" fontId="22" fillId="0" borderId="3" xfId="3" applyFont="1" applyBorder="1"/>
    <xf numFmtId="0" fontId="22" fillId="0" borderId="24" xfId="3" applyFont="1" applyBorder="1"/>
    <xf numFmtId="0" fontId="4" fillId="0" borderId="0" xfId="0" applyFont="1" applyBorder="1" applyAlignment="1">
      <alignment horizontal="right" vertical="center"/>
    </xf>
    <xf numFmtId="0" fontId="4" fillId="0" borderId="0" xfId="0" applyFont="1" applyAlignment="1">
      <alignment horizontal="right" vertical="center"/>
    </xf>
    <xf numFmtId="193" fontId="4" fillId="9" borderId="0" xfId="0" applyNumberFormat="1" applyFont="1" applyFill="1" applyBorder="1" applyAlignment="1">
      <alignment horizontal="left" vertical="center" shrinkToFit="1"/>
    </xf>
    <xf numFmtId="193" fontId="4" fillId="0" borderId="0" xfId="0" applyNumberFormat="1" applyFont="1" applyFill="1" applyBorder="1" applyAlignment="1">
      <alignment horizontal="left" vertical="center"/>
    </xf>
    <xf numFmtId="193" fontId="4" fillId="0" borderId="21" xfId="0" applyNumberFormat="1" applyFont="1" applyFill="1" applyBorder="1" applyAlignment="1">
      <alignment horizontal="left" vertical="center"/>
    </xf>
    <xf numFmtId="193" fontId="4" fillId="9" borderId="21" xfId="0" applyNumberFormat="1" applyFont="1" applyFill="1" applyBorder="1" applyAlignment="1">
      <alignment horizontal="left" vertical="center" shrinkToFit="1"/>
    </xf>
    <xf numFmtId="199" fontId="4" fillId="0" borderId="0" xfId="0" applyNumberFormat="1" applyFont="1" applyBorder="1" applyAlignment="1">
      <alignment horizontal="right" vertical="center" shrinkToFit="1"/>
    </xf>
    <xf numFmtId="193" fontId="4" fillId="9" borderId="0" xfId="0" applyNumberFormat="1" applyFont="1" applyFill="1" applyBorder="1" applyAlignment="1">
      <alignment horizontal="center" vertical="center" shrinkToFit="1"/>
    </xf>
    <xf numFmtId="193" fontId="4" fillId="9" borderId="21" xfId="0" applyNumberFormat="1" applyFont="1" applyFill="1" applyBorder="1" applyAlignment="1">
      <alignment horizontal="center" vertical="center" shrinkToFit="1"/>
    </xf>
    <xf numFmtId="227" fontId="4" fillId="0" borderId="0" xfId="0" applyNumberFormat="1" applyFont="1" applyFill="1" applyBorder="1" applyAlignment="1">
      <alignment horizontal="center" vertical="center" shrinkToFit="1"/>
    </xf>
    <xf numFmtId="0" fontId="4" fillId="9" borderId="0" xfId="0" applyFont="1" applyFill="1" applyAlignment="1">
      <alignment horizontal="center" vertical="center"/>
    </xf>
    <xf numFmtId="0" fontId="4" fillId="0" borderId="0" xfId="0" applyFont="1" applyAlignment="1">
      <alignment vertical="center" shrinkToFit="1"/>
    </xf>
    <xf numFmtId="0" fontId="4" fillId="0" borderId="0" xfId="0" quotePrefix="1" applyFont="1" applyBorder="1" applyAlignment="1">
      <alignment horizontal="left" vertical="center" shrinkToFit="1"/>
    </xf>
    <xf numFmtId="0" fontId="43" fillId="0" borderId="29" xfId="0" applyFont="1" applyBorder="1" applyAlignment="1">
      <alignment horizontal="left" vertical="center"/>
    </xf>
    <xf numFmtId="0" fontId="4" fillId="0" borderId="30" xfId="0" applyFont="1" applyFill="1" applyBorder="1" applyAlignment="1">
      <alignment vertical="center"/>
    </xf>
    <xf numFmtId="228" fontId="4" fillId="0" borderId="0" xfId="0" applyNumberFormat="1" applyFont="1" applyBorder="1" applyAlignment="1">
      <alignment horizontal="center" vertical="center" shrinkToFit="1"/>
    </xf>
    <xf numFmtId="0" fontId="19" fillId="0" borderId="0" xfId="0" applyFont="1" applyBorder="1" applyAlignment="1">
      <alignment vertical="center"/>
    </xf>
    <xf numFmtId="0" fontId="4" fillId="0" borderId="0" xfId="0" applyFont="1" applyBorder="1" applyAlignment="1">
      <alignment horizontal="right" vertical="center"/>
    </xf>
    <xf numFmtId="193" fontId="4" fillId="0" borderId="0" xfId="0" applyNumberFormat="1" applyFont="1" applyBorder="1" applyAlignment="1">
      <alignment horizontal="right" vertical="center" shrinkToFit="1"/>
    </xf>
    <xf numFmtId="193" fontId="4" fillId="0" borderId="22" xfId="0" applyNumberFormat="1" applyFont="1" applyBorder="1" applyAlignment="1">
      <alignment horizontal="right" vertical="center" shrinkToFit="1"/>
    </xf>
    <xf numFmtId="181" fontId="4" fillId="5" borderId="12" xfId="0" applyNumberFormat="1" applyFont="1" applyFill="1" applyBorder="1" applyAlignment="1">
      <alignment vertical="center" shrinkToFit="1"/>
    </xf>
    <xf numFmtId="181" fontId="4" fillId="5" borderId="1" xfId="0" applyNumberFormat="1" applyFont="1" applyFill="1" applyBorder="1" applyAlignment="1">
      <alignment vertical="center" shrinkToFit="1"/>
    </xf>
    <xf numFmtId="181" fontId="4" fillId="5" borderId="26" xfId="0" applyNumberFormat="1" applyFont="1" applyFill="1" applyBorder="1" applyAlignment="1">
      <alignment vertical="center" shrinkToFit="1"/>
    </xf>
    <xf numFmtId="181" fontId="4" fillId="5" borderId="22" xfId="0" applyNumberFormat="1" applyFont="1" applyFill="1" applyBorder="1" applyAlignment="1">
      <alignment vertical="center" shrinkToFit="1"/>
    </xf>
    <xf numFmtId="0" fontId="27" fillId="11" borderId="64" xfId="3" applyFont="1" applyFill="1" applyBorder="1" applyAlignment="1">
      <alignment horizontal="center"/>
    </xf>
    <xf numFmtId="0" fontId="27" fillId="11" borderId="63" xfId="3" applyFont="1" applyFill="1" applyBorder="1" applyAlignment="1">
      <alignment horizontal="center"/>
    </xf>
    <xf numFmtId="0" fontId="27" fillId="11" borderId="139" xfId="3" applyFont="1" applyFill="1" applyBorder="1" applyAlignment="1">
      <alignment horizontal="center"/>
    </xf>
    <xf numFmtId="0" fontId="27" fillId="11" borderId="40" xfId="3" applyFont="1" applyFill="1" applyBorder="1" applyAlignment="1">
      <alignment horizontal="center"/>
    </xf>
    <xf numFmtId="0" fontId="27" fillId="11" borderId="39" xfId="3" applyFont="1" applyFill="1" applyBorder="1" applyAlignment="1">
      <alignment horizontal="center"/>
    </xf>
    <xf numFmtId="0" fontId="27" fillId="11" borderId="141" xfId="3" applyFont="1" applyFill="1" applyBorder="1" applyAlignment="1">
      <alignment horizontal="center"/>
    </xf>
    <xf numFmtId="0" fontId="32" fillId="0" borderId="115" xfId="3" applyFont="1" applyBorder="1" applyAlignment="1">
      <alignment vertical="center"/>
    </xf>
    <xf numFmtId="0" fontId="32" fillId="0" borderId="63" xfId="3" applyFont="1" applyBorder="1" applyAlignment="1">
      <alignment vertical="center"/>
    </xf>
    <xf numFmtId="0" fontId="32" fillId="0" borderId="139" xfId="3" applyFont="1" applyBorder="1" applyAlignment="1">
      <alignment vertical="center"/>
    </xf>
    <xf numFmtId="180" fontId="4" fillId="0" borderId="0" xfId="0" applyNumberFormat="1" applyFont="1" applyBorder="1" applyAlignment="1">
      <alignment vertical="center" shrinkToFit="1"/>
    </xf>
    <xf numFmtId="0" fontId="43" fillId="0" borderId="0" xfId="0" applyFont="1" applyBorder="1" applyAlignment="1">
      <alignment horizontal="left" vertical="center"/>
    </xf>
    <xf numFmtId="0" fontId="43" fillId="0" borderId="0" xfId="0" applyFont="1" applyBorder="1" applyAlignment="1">
      <alignment horizontal="center" vertical="center"/>
    </xf>
    <xf numFmtId="0" fontId="43" fillId="0" borderId="3" xfId="0" applyFont="1" applyBorder="1" applyAlignment="1">
      <alignment horizontal="center"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193" fontId="4" fillId="9" borderId="17" xfId="0" applyNumberFormat="1" applyFont="1" applyFill="1" applyBorder="1" applyAlignment="1">
      <alignment horizontal="right" vertical="center" shrinkToFit="1"/>
    </xf>
    <xf numFmtId="193" fontId="4" fillId="9" borderId="27" xfId="0" applyNumberFormat="1" applyFont="1" applyFill="1" applyBorder="1" applyAlignment="1">
      <alignment horizontal="right" vertical="center" shrinkToFit="1"/>
    </xf>
    <xf numFmtId="55" fontId="4" fillId="0" borderId="0" xfId="0" applyNumberFormat="1" applyFont="1" applyBorder="1" applyAlignment="1">
      <alignment vertical="center"/>
    </xf>
    <xf numFmtId="177" fontId="4" fillId="9" borderId="0" xfId="0" applyNumberFormat="1" applyFont="1" applyFill="1" applyBorder="1" applyAlignment="1">
      <alignment vertical="center" shrinkToFit="1"/>
    </xf>
    <xf numFmtId="55" fontId="4" fillId="9" borderId="0" xfId="0" applyNumberFormat="1" applyFont="1" applyFill="1" applyBorder="1" applyAlignment="1">
      <alignment vertical="center"/>
    </xf>
    <xf numFmtId="193" fontId="4" fillId="0" borderId="17" xfId="0" applyNumberFormat="1" applyFont="1" applyBorder="1" applyAlignment="1">
      <alignment horizontal="right" vertical="center" shrinkToFit="1"/>
    </xf>
    <xf numFmtId="193" fontId="4" fillId="0" borderId="27" xfId="0" applyNumberFormat="1" applyFont="1" applyBorder="1" applyAlignment="1">
      <alignment horizontal="right" vertical="center" shrinkToFit="1"/>
    </xf>
    <xf numFmtId="201" fontId="20" fillId="0" borderId="3" xfId="0" applyNumberFormat="1" applyFont="1" applyBorder="1" applyAlignment="1">
      <alignment horizontal="center" vertical="center"/>
    </xf>
    <xf numFmtId="201" fontId="19" fillId="0" borderId="3" xfId="0" applyNumberFormat="1" applyFont="1" applyBorder="1" applyAlignment="1">
      <alignment horizontal="center" vertical="center"/>
    </xf>
    <xf numFmtId="200" fontId="17" fillId="8" borderId="0" xfId="0" applyNumberFormat="1" applyFont="1" applyFill="1" applyBorder="1" applyAlignment="1">
      <alignment horizontal="center" vertical="center"/>
    </xf>
  </cellXfs>
  <cellStyles count="6">
    <cellStyle name="パーセント" xfId="2" builtinId="5"/>
    <cellStyle name="パーセント 2" xfId="5"/>
    <cellStyle name="桁区切り" xfId="1" builtinId="6"/>
    <cellStyle name="桁区切り 2" xfId="4"/>
    <cellStyle name="標準" xfId="0" builtinId="0"/>
    <cellStyle name="標準 2" xfId="3"/>
  </cellStyles>
  <dxfs count="0"/>
  <tableStyles count="0" defaultTableStyle="TableStyleMedium2" defaultPivotStyle="PivotStyleMedium9"/>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71679135346182"/>
          <c:y val="4.7170028606042753E-2"/>
          <c:w val="0.86621505645127739"/>
          <c:h val="0.91509855495722869"/>
        </c:manualLayout>
      </c:layout>
      <c:barChart>
        <c:barDir val="bar"/>
        <c:grouping val="clustered"/>
        <c:varyColors val="0"/>
        <c:ser>
          <c:idx val="1"/>
          <c:order val="0"/>
          <c:spPr>
            <a:solidFill>
              <a:srgbClr val="C0C0C0"/>
            </a:solidFill>
            <a:ln w="12700">
              <a:solidFill>
                <a:srgbClr val="000000"/>
              </a:solidFill>
              <a:prstDash val="solid"/>
            </a:ln>
          </c:spPr>
          <c:invertIfNegative val="0"/>
          <c:dLbls>
            <c:dLbl>
              <c:idx val="0"/>
              <c:layout>
                <c:manualLayout>
                  <c:x val="1.5096956493322789E-4"/>
                  <c:y val="-9.276793325281449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5097252610272023E-4"/>
                  <c:y val="1.116334506935542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0819322267681051E-3"/>
                  <c:y val="-6.131548978609513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6121776617512079E-3"/>
                  <c:y val="-1.399342774759835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1250072274205805E-2"/>
                  <c:y val="-3.12893122377957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9648754595942548E-3"/>
                  <c:y val="8.018837599258206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コストデータ表!$O$19:$O$24</c:f>
              <c:strCache>
                <c:ptCount val="6"/>
                <c:pt idx="0">
                  <c:v>Ｆ.経費</c:v>
                </c:pt>
                <c:pt idx="1">
                  <c:v>Ｅ.雑種</c:v>
                </c:pt>
                <c:pt idx="2">
                  <c:v>Ｄ.設備</c:v>
                </c:pt>
                <c:pt idx="3">
                  <c:v>Ｃ.仕上</c:v>
                </c:pt>
                <c:pt idx="4">
                  <c:v>Ｂ.く体 </c:v>
                </c:pt>
                <c:pt idx="5">
                  <c:v>Ａ.仮設</c:v>
                </c:pt>
              </c:strCache>
            </c:strRef>
          </c:cat>
          <c:val>
            <c:numRef>
              <c:f>コストデータ表!$P$19:$P$24</c:f>
              <c:numCache>
                <c:formatCode>0.0%</c:formatCode>
                <c:ptCount val="6"/>
                <c:pt idx="0">
                  <c:v>0.2079315152421522</c:v>
                </c:pt>
                <c:pt idx="1">
                  <c:v>4.29115188120818E-2</c:v>
                </c:pt>
                <c:pt idx="2">
                  <c:v>0.28831041020420961</c:v>
                </c:pt>
                <c:pt idx="3">
                  <c:v>0.26913771727122299</c:v>
                </c:pt>
                <c:pt idx="4">
                  <c:v>0.16367403648082127</c:v>
                </c:pt>
                <c:pt idx="5">
                  <c:v>2.8034801989512127E-2</c:v>
                </c:pt>
              </c:numCache>
            </c:numRef>
          </c:val>
        </c:ser>
        <c:dLbls>
          <c:showLegendKey val="0"/>
          <c:showVal val="0"/>
          <c:showCatName val="0"/>
          <c:showSerName val="0"/>
          <c:showPercent val="0"/>
          <c:showBubbleSize val="0"/>
        </c:dLbls>
        <c:gapWidth val="0"/>
        <c:axId val="427289912"/>
        <c:axId val="427289520"/>
      </c:barChart>
      <c:catAx>
        <c:axId val="4272899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7289520"/>
        <c:crosses val="autoZero"/>
        <c:auto val="0"/>
        <c:lblAlgn val="ctr"/>
        <c:lblOffset val="100"/>
        <c:tickLblSkip val="1"/>
        <c:tickMarkSkip val="1"/>
        <c:noMultiLvlLbl val="0"/>
      </c:catAx>
      <c:valAx>
        <c:axId val="427289520"/>
        <c:scaling>
          <c:orientation val="minMax"/>
          <c:max val="0.5"/>
        </c:scaling>
        <c:delete val="0"/>
        <c:axPos val="b"/>
        <c:majorGridlines>
          <c:spPr>
            <a:ln w="3175">
              <a:solidFill>
                <a:srgbClr val="C0C0C0"/>
              </a:solidFill>
              <a:prstDash val="sysDash"/>
            </a:ln>
          </c:spPr>
        </c:majorGridlines>
        <c:numFmt formatCode="0.0%" sourceLinked="1"/>
        <c:majorTickMark val="in"/>
        <c:minorTickMark val="none"/>
        <c:tickLblPos val="none"/>
        <c:spPr>
          <a:ln w="3175">
            <a:solidFill>
              <a:srgbClr val="000000"/>
            </a:solidFill>
            <a:prstDash val="solid"/>
          </a:ln>
        </c:spPr>
        <c:crossAx val="4272899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68580</xdr:colOff>
      <xdr:row>46</xdr:row>
      <xdr:rowOff>7620</xdr:rowOff>
    </xdr:from>
    <xdr:to>
      <xdr:col>11</xdr:col>
      <xdr:colOff>800100</xdr:colOff>
      <xdr:row>51</xdr:row>
      <xdr:rowOff>137160</xdr:rowOff>
    </xdr:to>
    <xdr:graphicFrame macro="">
      <xdr:nvGraphicFramePr>
        <xdr:cNvPr id="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31750</xdr:colOff>
      <xdr:row>13</xdr:row>
      <xdr:rowOff>1587</xdr:rowOff>
    </xdr:from>
    <xdr:to>
      <xdr:col>6</xdr:col>
      <xdr:colOff>996364</xdr:colOff>
      <xdr:row>15</xdr:row>
      <xdr:rowOff>57151</xdr:rowOff>
    </xdr:to>
    <xdr:sp macro="" textlink="">
      <xdr:nvSpPr>
        <xdr:cNvPr id="3" name="テキスト ボックス 2"/>
        <xdr:cNvSpPr txBox="1"/>
      </xdr:nvSpPr>
      <xdr:spPr>
        <a:xfrm>
          <a:off x="3295650" y="2306637"/>
          <a:ext cx="964614" cy="38576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土工 建築面積当り　</a:t>
          </a:r>
          <a:endParaRPr kumimoji="1" lang="en-US" altLang="ja-JP" sz="700"/>
        </a:p>
        <a:p>
          <a:r>
            <a:rPr kumimoji="1" lang="ja-JP" altLang="en-US" sz="800"/>
            <a:t>７，８０５円</a:t>
          </a:r>
          <a:r>
            <a:rPr kumimoji="1" lang="en-US" altLang="ja-JP" sz="800"/>
            <a:t>/</a:t>
          </a:r>
          <a:r>
            <a:rPr kumimoji="1" lang="ja-JP" altLang="en-US" sz="800"/>
            <a:t>建</a:t>
          </a:r>
          <a:r>
            <a:rPr kumimoji="1" lang="en-US" altLang="ja-JP" sz="800"/>
            <a:t>m2</a:t>
          </a:r>
          <a:endParaRPr kumimoji="1" lang="ja-JP" altLang="en-US" sz="800"/>
        </a:p>
      </xdr:txBody>
    </xdr:sp>
    <xdr:clientData/>
  </xdr:twoCellAnchor>
  <xdr:twoCellAnchor>
    <xdr:from>
      <xdr:col>6</xdr:col>
      <xdr:colOff>7937</xdr:colOff>
      <xdr:row>13</xdr:row>
      <xdr:rowOff>9524</xdr:rowOff>
    </xdr:from>
    <xdr:to>
      <xdr:col>6</xdr:col>
      <xdr:colOff>143669</xdr:colOff>
      <xdr:row>14</xdr:row>
      <xdr:rowOff>158883</xdr:rowOff>
    </xdr:to>
    <xdr:sp macro="" textlink="">
      <xdr:nvSpPr>
        <xdr:cNvPr id="4" name="右中かっこ 3"/>
        <xdr:cNvSpPr/>
      </xdr:nvSpPr>
      <xdr:spPr>
        <a:xfrm>
          <a:off x="3094037" y="2021204"/>
          <a:ext cx="135732" cy="31699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17779</xdr:colOff>
      <xdr:row>39</xdr:row>
      <xdr:rowOff>1908</xdr:rowOff>
    </xdr:from>
    <xdr:to>
      <xdr:col>6</xdr:col>
      <xdr:colOff>381000</xdr:colOff>
      <xdr:row>44</xdr:row>
      <xdr:rowOff>53340</xdr:rowOff>
    </xdr:to>
    <xdr:sp macro="" textlink="">
      <xdr:nvSpPr>
        <xdr:cNvPr id="5" name="テキスト ボックス 4"/>
        <xdr:cNvSpPr txBox="1"/>
      </xdr:nvSpPr>
      <xdr:spPr>
        <a:xfrm>
          <a:off x="2555239" y="6212208"/>
          <a:ext cx="1148081" cy="38671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杭事業　建築面積当り　</a:t>
          </a:r>
          <a:endParaRPr kumimoji="1" lang="en-US" altLang="ja-JP" sz="800"/>
        </a:p>
        <a:p>
          <a:r>
            <a:rPr kumimoji="1" lang="ja-JP" altLang="en-US" sz="800"/>
            <a:t>　２２，２３７円</a:t>
          </a:r>
          <a:r>
            <a:rPr kumimoji="1" lang="en-US" altLang="ja-JP" sz="800"/>
            <a:t>/</a:t>
          </a:r>
          <a:r>
            <a:rPr kumimoji="1" lang="ja-JP" altLang="en-US" sz="800"/>
            <a:t>建</a:t>
          </a:r>
          <a:r>
            <a:rPr kumimoji="1" lang="en-US" altLang="ja-JP" sz="800"/>
            <a:t>m2</a:t>
          </a:r>
          <a:endParaRPr kumimoji="1" lang="ja-JP" altLang="en-US" sz="800"/>
        </a:p>
      </xdr:txBody>
    </xdr:sp>
    <xdr:clientData/>
  </xdr:twoCellAnchor>
  <xdr:twoCellAnchor>
    <xdr:from>
      <xdr:col>6</xdr:col>
      <xdr:colOff>71753</xdr:colOff>
      <xdr:row>55</xdr:row>
      <xdr:rowOff>126998</xdr:rowOff>
    </xdr:from>
    <xdr:to>
      <xdr:col>6</xdr:col>
      <xdr:colOff>1057274</xdr:colOff>
      <xdr:row>58</xdr:row>
      <xdr:rowOff>16271</xdr:rowOff>
    </xdr:to>
    <xdr:sp macro="" textlink="">
      <xdr:nvSpPr>
        <xdr:cNvPr id="6" name="テキスト ボックス 5"/>
        <xdr:cNvSpPr txBox="1"/>
      </xdr:nvSpPr>
      <xdr:spPr>
        <a:xfrm>
          <a:off x="3700778" y="8709023"/>
          <a:ext cx="985521" cy="40362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屋根以外</a:t>
          </a:r>
          <a:endParaRPr kumimoji="1" lang="en-US" altLang="ja-JP" sz="800"/>
        </a:p>
        <a:p>
          <a:r>
            <a:rPr kumimoji="1" lang="en-US" altLang="ja-JP" sz="800"/>
            <a:t>30,198</a:t>
          </a:r>
          <a:r>
            <a:rPr kumimoji="1" lang="ja-JP" altLang="en-US" sz="800"/>
            <a:t>円</a:t>
          </a:r>
          <a:r>
            <a:rPr kumimoji="1" lang="en-US" altLang="ja-JP" sz="800"/>
            <a:t>/</a:t>
          </a:r>
          <a:r>
            <a:rPr kumimoji="1" lang="ja-JP" altLang="en-US" sz="800"/>
            <a:t>延</a:t>
          </a:r>
          <a:r>
            <a:rPr kumimoji="1" lang="en-US" altLang="ja-JP" sz="800"/>
            <a:t>m2</a:t>
          </a:r>
          <a:endParaRPr kumimoji="1" lang="ja-JP" altLang="en-US" sz="800"/>
        </a:p>
      </xdr:txBody>
    </xdr:sp>
    <xdr:clientData/>
  </xdr:twoCellAnchor>
  <xdr:twoCellAnchor>
    <xdr:from>
      <xdr:col>5</xdr:col>
      <xdr:colOff>701992</xdr:colOff>
      <xdr:row>54</xdr:row>
      <xdr:rowOff>16191</xdr:rowOff>
    </xdr:from>
    <xdr:to>
      <xdr:col>6</xdr:col>
      <xdr:colOff>59230</xdr:colOff>
      <xdr:row>59</xdr:row>
      <xdr:rowOff>1616</xdr:rowOff>
    </xdr:to>
    <xdr:sp macro="" textlink="">
      <xdr:nvSpPr>
        <xdr:cNvPr id="7" name="左中かっこ 6"/>
        <xdr:cNvSpPr/>
      </xdr:nvSpPr>
      <xdr:spPr>
        <a:xfrm flipH="1">
          <a:off x="3087052" y="8901111"/>
          <a:ext cx="58278" cy="8236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31749</xdr:colOff>
      <xdr:row>12</xdr:row>
      <xdr:rowOff>150812</xdr:rowOff>
    </xdr:from>
    <xdr:to>
      <xdr:col>6</xdr:col>
      <xdr:colOff>1004648</xdr:colOff>
      <xdr:row>15</xdr:row>
      <xdr:rowOff>44450</xdr:rowOff>
    </xdr:to>
    <xdr:sp macro="" textlink="">
      <xdr:nvSpPr>
        <xdr:cNvPr id="8" name="正方形/長方形 7"/>
        <xdr:cNvSpPr/>
      </xdr:nvSpPr>
      <xdr:spPr>
        <a:xfrm>
          <a:off x="3295649" y="2290762"/>
          <a:ext cx="972899" cy="3889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40005</xdr:colOff>
      <xdr:row>66</xdr:row>
      <xdr:rowOff>1904</xdr:rowOff>
    </xdr:from>
    <xdr:to>
      <xdr:col>6</xdr:col>
      <xdr:colOff>9551</xdr:colOff>
      <xdr:row>67</xdr:row>
      <xdr:rowOff>7979</xdr:rowOff>
    </xdr:to>
    <xdr:sp macro="" textlink="">
      <xdr:nvSpPr>
        <xdr:cNvPr id="9" name="正方形/長方形 8"/>
        <xdr:cNvSpPr/>
      </xdr:nvSpPr>
      <xdr:spPr>
        <a:xfrm>
          <a:off x="2508885" y="10898504"/>
          <a:ext cx="586766" cy="1737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327025</xdr:colOff>
      <xdr:row>32</xdr:row>
      <xdr:rowOff>8255</xdr:rowOff>
    </xdr:from>
    <xdr:to>
      <xdr:col>6</xdr:col>
      <xdr:colOff>32127</xdr:colOff>
      <xdr:row>36</xdr:row>
      <xdr:rowOff>23963</xdr:rowOff>
    </xdr:to>
    <xdr:sp macro="" textlink="">
      <xdr:nvSpPr>
        <xdr:cNvPr id="10" name="正方形/長方形 9"/>
        <xdr:cNvSpPr/>
      </xdr:nvSpPr>
      <xdr:spPr>
        <a:xfrm>
          <a:off x="2795905" y="5205095"/>
          <a:ext cx="322322" cy="68626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316</xdr:colOff>
      <xdr:row>39</xdr:row>
      <xdr:rowOff>16192</xdr:rowOff>
    </xdr:from>
    <xdr:to>
      <xdr:col>6</xdr:col>
      <xdr:colOff>373380</xdr:colOff>
      <xdr:row>44</xdr:row>
      <xdr:rowOff>60960</xdr:rowOff>
    </xdr:to>
    <xdr:sp macro="" textlink="">
      <xdr:nvSpPr>
        <xdr:cNvPr id="11" name="正方形/長方形 10"/>
        <xdr:cNvSpPr/>
      </xdr:nvSpPr>
      <xdr:spPr>
        <a:xfrm>
          <a:off x="2537776" y="6226492"/>
          <a:ext cx="1157924" cy="38004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87629</xdr:colOff>
      <xdr:row>55</xdr:row>
      <xdr:rowOff>127318</xdr:rowOff>
    </xdr:from>
    <xdr:to>
      <xdr:col>6</xdr:col>
      <xdr:colOff>1009650</xdr:colOff>
      <xdr:row>58</xdr:row>
      <xdr:rowOff>1669</xdr:rowOff>
    </xdr:to>
    <xdr:sp macro="" textlink="">
      <xdr:nvSpPr>
        <xdr:cNvPr id="12" name="正方形/長方形 11"/>
        <xdr:cNvSpPr/>
      </xdr:nvSpPr>
      <xdr:spPr>
        <a:xfrm>
          <a:off x="3716654" y="8709343"/>
          <a:ext cx="922021" cy="38870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3175</xdr:colOff>
      <xdr:row>77</xdr:row>
      <xdr:rowOff>134938</xdr:rowOff>
    </xdr:from>
    <xdr:to>
      <xdr:col>7</xdr:col>
      <xdr:colOff>0</xdr:colOff>
      <xdr:row>79</xdr:row>
      <xdr:rowOff>38100</xdr:rowOff>
    </xdr:to>
    <xdr:sp macro="" textlink="">
      <xdr:nvSpPr>
        <xdr:cNvPr id="13" name="正方形/長方形 12"/>
        <xdr:cNvSpPr/>
      </xdr:nvSpPr>
      <xdr:spPr>
        <a:xfrm>
          <a:off x="3089275" y="12875578"/>
          <a:ext cx="614045" cy="23844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843280</xdr:colOff>
      <xdr:row>84</xdr:row>
      <xdr:rowOff>136843</xdr:rowOff>
    </xdr:from>
    <xdr:to>
      <xdr:col>6</xdr:col>
      <xdr:colOff>1107485</xdr:colOff>
      <xdr:row>86</xdr:row>
      <xdr:rowOff>40005</xdr:rowOff>
    </xdr:to>
    <xdr:sp macro="" textlink="">
      <xdr:nvSpPr>
        <xdr:cNvPr id="14" name="正方形/長方形 13"/>
        <xdr:cNvSpPr/>
      </xdr:nvSpPr>
      <xdr:spPr>
        <a:xfrm>
          <a:off x="3589655" y="13686156"/>
          <a:ext cx="1137330" cy="20478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39688</xdr:colOff>
      <xdr:row>53</xdr:row>
      <xdr:rowOff>39687</xdr:rowOff>
    </xdr:from>
    <xdr:to>
      <xdr:col>6</xdr:col>
      <xdr:colOff>1076325</xdr:colOff>
      <xdr:row>55</xdr:row>
      <xdr:rowOff>79375</xdr:rowOff>
    </xdr:to>
    <xdr:sp macro="" textlink="">
      <xdr:nvSpPr>
        <xdr:cNvPr id="15" name="テキスト ボックス 14"/>
        <xdr:cNvSpPr txBox="1"/>
      </xdr:nvSpPr>
      <xdr:spPr>
        <a:xfrm>
          <a:off x="3668713" y="8278812"/>
          <a:ext cx="1036637" cy="38258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屋根 建築面積当り　</a:t>
          </a:r>
          <a:endParaRPr kumimoji="1" lang="en-US" altLang="ja-JP" sz="700"/>
        </a:p>
        <a:p>
          <a:r>
            <a:rPr kumimoji="1" lang="en-US" altLang="ja-JP" sz="800"/>
            <a:t>12</a:t>
          </a:r>
          <a:r>
            <a:rPr kumimoji="1" lang="ja-JP" altLang="en-US" sz="800"/>
            <a:t>，</a:t>
          </a:r>
          <a:r>
            <a:rPr kumimoji="1" lang="en-US" altLang="ja-JP" sz="800"/>
            <a:t>611</a:t>
          </a:r>
          <a:r>
            <a:rPr kumimoji="1" lang="ja-JP" altLang="en-US" sz="800"/>
            <a:t>円</a:t>
          </a:r>
          <a:r>
            <a:rPr kumimoji="1" lang="en-US" altLang="ja-JP" sz="800"/>
            <a:t>/</a:t>
          </a:r>
          <a:r>
            <a:rPr kumimoji="1" lang="ja-JP" altLang="en-US" sz="800"/>
            <a:t>建</a:t>
          </a:r>
          <a:r>
            <a:rPr kumimoji="1" lang="en-US" altLang="ja-JP" sz="800"/>
            <a:t>m2</a:t>
          </a:r>
          <a:endParaRPr kumimoji="1" lang="ja-JP" altLang="en-US" sz="800"/>
        </a:p>
      </xdr:txBody>
    </xdr:sp>
    <xdr:clientData/>
  </xdr:twoCellAnchor>
  <xdr:twoCellAnchor>
    <xdr:from>
      <xdr:col>6</xdr:col>
      <xdr:colOff>63500</xdr:colOff>
      <xdr:row>53</xdr:row>
      <xdr:rowOff>31433</xdr:rowOff>
    </xdr:from>
    <xdr:to>
      <xdr:col>6</xdr:col>
      <xdr:colOff>1004915</xdr:colOff>
      <xdr:row>55</xdr:row>
      <xdr:rowOff>63572</xdr:rowOff>
    </xdr:to>
    <xdr:sp macro="" textlink="">
      <xdr:nvSpPr>
        <xdr:cNvPr id="16" name="正方形/長方形 15"/>
        <xdr:cNvSpPr/>
      </xdr:nvSpPr>
      <xdr:spPr>
        <a:xfrm>
          <a:off x="3149600" y="8748713"/>
          <a:ext cx="552795" cy="3674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781051</xdr:colOff>
      <xdr:row>10</xdr:row>
      <xdr:rowOff>6349</xdr:rowOff>
    </xdr:from>
    <xdr:to>
      <xdr:col>7</xdr:col>
      <xdr:colOff>0</xdr:colOff>
      <xdr:row>12</xdr:row>
      <xdr:rowOff>58635</xdr:rowOff>
    </xdr:to>
    <xdr:sp macro="" textlink="">
      <xdr:nvSpPr>
        <xdr:cNvPr id="17" name="テキスト ボックス 16"/>
        <xdr:cNvSpPr txBox="1"/>
      </xdr:nvSpPr>
      <xdr:spPr>
        <a:xfrm>
          <a:off x="3257551" y="1816099"/>
          <a:ext cx="1031496" cy="38248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外部</a:t>
          </a:r>
          <a:r>
            <a:rPr kumimoji="1" lang="en-US" altLang="ja-JP" sz="800"/>
            <a:t>2,000</a:t>
          </a:r>
          <a:r>
            <a:rPr kumimoji="1" lang="ja-JP" altLang="en-US" sz="800"/>
            <a:t>円</a:t>
          </a:r>
          <a:r>
            <a:rPr kumimoji="1" lang="en-US" altLang="ja-JP" sz="800"/>
            <a:t>/</a:t>
          </a:r>
          <a:r>
            <a:rPr kumimoji="1" lang="ja-JP" altLang="en-US" sz="800"/>
            <a:t>延</a:t>
          </a:r>
          <a:r>
            <a:rPr kumimoji="1" lang="en-US" altLang="ja-JP" sz="800"/>
            <a:t>m2</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内</a:t>
          </a:r>
          <a:r>
            <a:rPr kumimoji="1" lang="ja-JP" altLang="ja-JP" sz="800">
              <a:solidFill>
                <a:schemeClr val="dk1"/>
              </a:solidFill>
              <a:effectLst/>
              <a:latin typeface="+mn-lt"/>
              <a:ea typeface="+mn-ea"/>
              <a:cs typeface="+mn-cs"/>
            </a:rPr>
            <a:t>部</a:t>
          </a:r>
          <a:r>
            <a:rPr kumimoji="1" lang="en-US" altLang="ja-JP" sz="800">
              <a:solidFill>
                <a:schemeClr val="dk1"/>
              </a:solidFill>
              <a:effectLst/>
              <a:latin typeface="+mn-lt"/>
              <a:ea typeface="+mn-ea"/>
              <a:cs typeface="+mn-cs"/>
            </a:rPr>
            <a:t>5,264</a:t>
          </a:r>
          <a:r>
            <a:rPr kumimoji="1" lang="ja-JP" altLang="ja-JP"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延</a:t>
          </a:r>
          <a:r>
            <a:rPr kumimoji="1" lang="en-US" altLang="ja-JP" sz="800">
              <a:solidFill>
                <a:schemeClr val="dk1"/>
              </a:solidFill>
              <a:effectLst/>
              <a:latin typeface="+mn-lt"/>
              <a:ea typeface="+mn-ea"/>
              <a:cs typeface="+mn-cs"/>
            </a:rPr>
            <a:t>m2</a:t>
          </a:r>
          <a:endParaRPr lang="ja-JP" altLang="ja-JP" sz="800">
            <a:effectLst/>
          </a:endParaRPr>
        </a:p>
        <a:p>
          <a:endParaRPr kumimoji="1" lang="ja-JP" altLang="en-US" sz="800"/>
        </a:p>
      </xdr:txBody>
    </xdr:sp>
    <xdr:clientData/>
  </xdr:twoCellAnchor>
  <xdr:twoCellAnchor>
    <xdr:from>
      <xdr:col>6</xdr:col>
      <xdr:colOff>12700</xdr:colOff>
      <xdr:row>10</xdr:row>
      <xdr:rowOff>9208</xdr:rowOff>
    </xdr:from>
    <xdr:to>
      <xdr:col>6</xdr:col>
      <xdr:colOff>1013459</xdr:colOff>
      <xdr:row>12</xdr:row>
      <xdr:rowOff>39371</xdr:rowOff>
    </xdr:to>
    <xdr:sp macro="" textlink="">
      <xdr:nvSpPr>
        <xdr:cNvPr id="18" name="正方形/長方形 17"/>
        <xdr:cNvSpPr/>
      </xdr:nvSpPr>
      <xdr:spPr>
        <a:xfrm>
          <a:off x="3276600" y="1818958"/>
          <a:ext cx="1000759" cy="36036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49696</xdr:colOff>
      <xdr:row>13</xdr:row>
      <xdr:rowOff>107674</xdr:rowOff>
    </xdr:from>
    <xdr:to>
      <xdr:col>9</xdr:col>
      <xdr:colOff>354910</xdr:colOff>
      <xdr:row>18</xdr:row>
      <xdr:rowOff>115956</xdr:rowOff>
    </xdr:to>
    <xdr:cxnSp macro="">
      <xdr:nvCxnSpPr>
        <xdr:cNvPr id="3" name="直線コネクタ 2"/>
        <xdr:cNvCxnSpPr/>
      </xdr:nvCxnSpPr>
      <xdr:spPr>
        <a:xfrm flipV="1">
          <a:off x="1300370" y="2054087"/>
          <a:ext cx="1994866" cy="10933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8763</xdr:colOff>
      <xdr:row>24</xdr:row>
      <xdr:rowOff>19813</xdr:rowOff>
    </xdr:from>
    <xdr:to>
      <xdr:col>4</xdr:col>
      <xdr:colOff>209550</xdr:colOff>
      <xdr:row>27</xdr:row>
      <xdr:rowOff>140971</xdr:rowOff>
    </xdr:to>
    <xdr:sp macro="" textlink="">
      <xdr:nvSpPr>
        <xdr:cNvPr id="6" name="ホームベース 5"/>
        <xdr:cNvSpPr/>
      </xdr:nvSpPr>
      <xdr:spPr>
        <a:xfrm rot="5400000">
          <a:off x="105728" y="5028248"/>
          <a:ext cx="978408" cy="200787"/>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381000</xdr:colOff>
      <xdr:row>24</xdr:row>
      <xdr:rowOff>19815</xdr:rowOff>
    </xdr:from>
    <xdr:to>
      <xdr:col>5</xdr:col>
      <xdr:colOff>82826</xdr:colOff>
      <xdr:row>27</xdr:row>
      <xdr:rowOff>140973</xdr:rowOff>
    </xdr:to>
    <xdr:sp macro="" textlink="">
      <xdr:nvSpPr>
        <xdr:cNvPr id="7" name="ホームベース 6"/>
        <xdr:cNvSpPr/>
      </xdr:nvSpPr>
      <xdr:spPr>
        <a:xfrm rot="5400000">
          <a:off x="684856" y="5331568"/>
          <a:ext cx="990832" cy="190500"/>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273327</xdr:colOff>
      <xdr:row>24</xdr:row>
      <xdr:rowOff>19814</xdr:rowOff>
    </xdr:from>
    <xdr:to>
      <xdr:col>7</xdr:col>
      <xdr:colOff>447261</xdr:colOff>
      <xdr:row>27</xdr:row>
      <xdr:rowOff>140972</xdr:rowOff>
    </xdr:to>
    <xdr:sp macro="" textlink="">
      <xdr:nvSpPr>
        <xdr:cNvPr id="8" name="ホームベース 7"/>
        <xdr:cNvSpPr/>
      </xdr:nvSpPr>
      <xdr:spPr>
        <a:xfrm rot="5400000" flipV="1">
          <a:off x="2034921" y="5339850"/>
          <a:ext cx="990832" cy="173934"/>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303624</xdr:colOff>
      <xdr:row>24</xdr:row>
      <xdr:rowOff>3252</xdr:rowOff>
    </xdr:from>
    <xdr:to>
      <xdr:col>6</xdr:col>
      <xdr:colOff>15737</xdr:colOff>
      <xdr:row>27</xdr:row>
      <xdr:rowOff>124410</xdr:rowOff>
    </xdr:to>
    <xdr:sp macro="" textlink="">
      <xdr:nvSpPr>
        <xdr:cNvPr id="9" name="ホームベース 8"/>
        <xdr:cNvSpPr/>
      </xdr:nvSpPr>
      <xdr:spPr>
        <a:xfrm rot="5400000">
          <a:off x="1101298" y="5309861"/>
          <a:ext cx="990832" cy="200787"/>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310249</xdr:colOff>
      <xdr:row>24</xdr:row>
      <xdr:rowOff>10296</xdr:rowOff>
    </xdr:from>
    <xdr:to>
      <xdr:col>7</xdr:col>
      <xdr:colOff>1</xdr:colOff>
      <xdr:row>27</xdr:row>
      <xdr:rowOff>131454</xdr:rowOff>
    </xdr:to>
    <xdr:sp macro="" textlink="">
      <xdr:nvSpPr>
        <xdr:cNvPr id="10" name="ホームベース 9"/>
        <xdr:cNvSpPr/>
      </xdr:nvSpPr>
      <xdr:spPr>
        <a:xfrm rot="5400000">
          <a:off x="1585416" y="5328086"/>
          <a:ext cx="990832" cy="178425"/>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504825</xdr:colOff>
      <xdr:row>23</xdr:row>
      <xdr:rowOff>124239</xdr:rowOff>
    </xdr:from>
    <xdr:to>
      <xdr:col>10</xdr:col>
      <xdr:colOff>57979</xdr:colOff>
      <xdr:row>23</xdr:row>
      <xdr:rowOff>142875</xdr:rowOff>
    </xdr:to>
    <xdr:cxnSp macro="">
      <xdr:nvCxnSpPr>
        <xdr:cNvPr id="11" name="直線コネクタ 10"/>
        <xdr:cNvCxnSpPr/>
      </xdr:nvCxnSpPr>
      <xdr:spPr>
        <a:xfrm flipV="1">
          <a:off x="2517499" y="4456043"/>
          <a:ext cx="1068871" cy="186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157369</xdr:colOff>
      <xdr:row>23</xdr:row>
      <xdr:rowOff>223631</xdr:rowOff>
    </xdr:from>
    <xdr:to>
      <xdr:col>10</xdr:col>
      <xdr:colOff>49696</xdr:colOff>
      <xdr:row>24</xdr:row>
      <xdr:rowOff>132521</xdr:rowOff>
    </xdr:to>
    <xdr:cxnSp macro="">
      <xdr:nvCxnSpPr>
        <xdr:cNvPr id="12" name="直線コネクタ 11"/>
        <xdr:cNvCxnSpPr/>
      </xdr:nvCxnSpPr>
      <xdr:spPr>
        <a:xfrm>
          <a:off x="3230217" y="4555435"/>
          <a:ext cx="505240" cy="1987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78441</xdr:colOff>
      <xdr:row>16</xdr:row>
      <xdr:rowOff>235324</xdr:rowOff>
    </xdr:from>
    <xdr:to>
      <xdr:col>28</xdr:col>
      <xdr:colOff>183605</xdr:colOff>
      <xdr:row>22</xdr:row>
      <xdr:rowOff>164726</xdr:rowOff>
    </xdr:to>
    <xdr:sp macro="" textlink="">
      <xdr:nvSpPr>
        <xdr:cNvPr id="13" name="右大かっこ 12"/>
        <xdr:cNvSpPr/>
      </xdr:nvSpPr>
      <xdr:spPr>
        <a:xfrm>
          <a:off x="13547912" y="3070412"/>
          <a:ext cx="105164" cy="161028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647700</xdr:colOff>
      <xdr:row>13</xdr:row>
      <xdr:rowOff>123826</xdr:rowOff>
    </xdr:from>
    <xdr:to>
      <xdr:col>29</xdr:col>
      <xdr:colOff>609600</xdr:colOff>
      <xdr:row>17</xdr:row>
      <xdr:rowOff>161925</xdr:rowOff>
    </xdr:to>
    <xdr:cxnSp macro="">
      <xdr:nvCxnSpPr>
        <xdr:cNvPr id="14" name="直線コネクタ 13"/>
        <xdr:cNvCxnSpPr/>
      </xdr:nvCxnSpPr>
      <xdr:spPr>
        <a:xfrm flipV="1">
          <a:off x="10563225" y="2085976"/>
          <a:ext cx="1876425" cy="8286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183605</xdr:colOff>
      <xdr:row>18</xdr:row>
      <xdr:rowOff>201706</xdr:rowOff>
    </xdr:from>
    <xdr:to>
      <xdr:col>29</xdr:col>
      <xdr:colOff>324970</xdr:colOff>
      <xdr:row>19</xdr:row>
      <xdr:rowOff>166408</xdr:rowOff>
    </xdr:to>
    <xdr:cxnSp macro="">
      <xdr:nvCxnSpPr>
        <xdr:cNvPr id="16" name="直線コネクタ 15"/>
        <xdr:cNvCxnSpPr>
          <a:stCxn id="13" idx="2"/>
        </xdr:cNvCxnSpPr>
      </xdr:nvCxnSpPr>
      <xdr:spPr>
        <a:xfrm flipV="1">
          <a:off x="14011664" y="3417794"/>
          <a:ext cx="533571" cy="2560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424550</xdr:colOff>
      <xdr:row>24</xdr:row>
      <xdr:rowOff>10290</xdr:rowOff>
    </xdr:from>
    <xdr:to>
      <xdr:col>26</xdr:col>
      <xdr:colOff>124238</xdr:colOff>
      <xdr:row>27</xdr:row>
      <xdr:rowOff>131448</xdr:rowOff>
    </xdr:to>
    <xdr:sp macro="" textlink="">
      <xdr:nvSpPr>
        <xdr:cNvPr id="17" name="ホームベース 16"/>
        <xdr:cNvSpPr/>
      </xdr:nvSpPr>
      <xdr:spPr>
        <a:xfrm rot="5400000">
          <a:off x="10794848" y="5318970"/>
          <a:ext cx="990832" cy="196645"/>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215348</xdr:colOff>
      <xdr:row>23</xdr:row>
      <xdr:rowOff>99391</xdr:rowOff>
    </xdr:from>
    <xdr:to>
      <xdr:col>29</xdr:col>
      <xdr:colOff>581025</xdr:colOff>
      <xdr:row>23</xdr:row>
      <xdr:rowOff>161925</xdr:rowOff>
    </xdr:to>
    <xdr:cxnSp macro="">
      <xdr:nvCxnSpPr>
        <xdr:cNvPr id="20" name="直線コネクタ 19"/>
        <xdr:cNvCxnSpPr/>
      </xdr:nvCxnSpPr>
      <xdr:spPr>
        <a:xfrm>
          <a:off x="12357652" y="4721087"/>
          <a:ext cx="1251916" cy="625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157369</xdr:colOff>
      <xdr:row>23</xdr:row>
      <xdr:rowOff>165652</xdr:rowOff>
    </xdr:from>
    <xdr:to>
      <xdr:col>30</xdr:col>
      <xdr:colOff>0</xdr:colOff>
      <xdr:row>24</xdr:row>
      <xdr:rowOff>161926</xdr:rowOff>
    </xdr:to>
    <xdr:cxnSp macro="">
      <xdr:nvCxnSpPr>
        <xdr:cNvPr id="21" name="直線コネクタ 20"/>
        <xdr:cNvCxnSpPr/>
      </xdr:nvCxnSpPr>
      <xdr:spPr>
        <a:xfrm>
          <a:off x="12796630" y="4787348"/>
          <a:ext cx="919370" cy="2861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18290</xdr:colOff>
      <xdr:row>24</xdr:row>
      <xdr:rowOff>10289</xdr:rowOff>
    </xdr:from>
    <xdr:to>
      <xdr:col>25</xdr:col>
      <xdr:colOff>219077</xdr:colOff>
      <xdr:row>27</xdr:row>
      <xdr:rowOff>131447</xdr:rowOff>
    </xdr:to>
    <xdr:sp macro="" textlink="">
      <xdr:nvSpPr>
        <xdr:cNvPr id="22" name="ホームベース 21"/>
        <xdr:cNvSpPr/>
      </xdr:nvSpPr>
      <xdr:spPr>
        <a:xfrm rot="5400000">
          <a:off x="9545005" y="5018724"/>
          <a:ext cx="978408" cy="200787"/>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281609</xdr:colOff>
      <xdr:row>13</xdr:row>
      <xdr:rowOff>124239</xdr:rowOff>
    </xdr:from>
    <xdr:to>
      <xdr:col>9</xdr:col>
      <xdr:colOff>354910</xdr:colOff>
      <xdr:row>20</xdr:row>
      <xdr:rowOff>99392</xdr:rowOff>
    </xdr:to>
    <xdr:cxnSp macro="">
      <xdr:nvCxnSpPr>
        <xdr:cNvPr id="30" name="直線コネクタ 29"/>
        <xdr:cNvCxnSpPr/>
      </xdr:nvCxnSpPr>
      <xdr:spPr>
        <a:xfrm flipV="1">
          <a:off x="2592457" y="2070652"/>
          <a:ext cx="1166605" cy="16399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364435</xdr:colOff>
      <xdr:row>25</xdr:row>
      <xdr:rowOff>182219</xdr:rowOff>
    </xdr:from>
    <xdr:to>
      <xdr:col>10</xdr:col>
      <xdr:colOff>16566</xdr:colOff>
      <xdr:row>26</xdr:row>
      <xdr:rowOff>74543</xdr:rowOff>
    </xdr:to>
    <xdr:cxnSp macro="">
      <xdr:nvCxnSpPr>
        <xdr:cNvPr id="52" name="直線コネクタ 51"/>
        <xdr:cNvCxnSpPr/>
      </xdr:nvCxnSpPr>
      <xdr:spPr>
        <a:xfrm flipV="1">
          <a:off x="2534478" y="5383697"/>
          <a:ext cx="828262" cy="1822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384379</xdr:colOff>
      <xdr:row>24</xdr:row>
      <xdr:rowOff>8222</xdr:rowOff>
    </xdr:from>
    <xdr:to>
      <xdr:col>27</xdr:col>
      <xdr:colOff>88210</xdr:colOff>
      <xdr:row>27</xdr:row>
      <xdr:rowOff>129380</xdr:rowOff>
    </xdr:to>
    <xdr:sp macro="" textlink="">
      <xdr:nvSpPr>
        <xdr:cNvPr id="69" name="ホームベース 68"/>
        <xdr:cNvSpPr/>
      </xdr:nvSpPr>
      <xdr:spPr>
        <a:xfrm rot="5400000">
          <a:off x="11253705" y="5314831"/>
          <a:ext cx="990832" cy="200787"/>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289892</xdr:colOff>
      <xdr:row>24</xdr:row>
      <xdr:rowOff>11533</xdr:rowOff>
    </xdr:from>
    <xdr:to>
      <xdr:col>27</xdr:col>
      <xdr:colOff>491574</xdr:colOff>
      <xdr:row>27</xdr:row>
      <xdr:rowOff>132691</xdr:rowOff>
    </xdr:to>
    <xdr:sp macro="" textlink="">
      <xdr:nvSpPr>
        <xdr:cNvPr id="70" name="ホームベース 69"/>
        <xdr:cNvSpPr/>
      </xdr:nvSpPr>
      <xdr:spPr>
        <a:xfrm rot="5400000">
          <a:off x="11656621" y="5317695"/>
          <a:ext cx="990832" cy="201682"/>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151036</xdr:colOff>
      <xdr:row>17</xdr:row>
      <xdr:rowOff>282145</xdr:rowOff>
    </xdr:from>
    <xdr:to>
      <xdr:col>8</xdr:col>
      <xdr:colOff>236761</xdr:colOff>
      <xdr:row>22</xdr:row>
      <xdr:rowOff>180536</xdr:rowOff>
    </xdr:to>
    <xdr:sp macro="" textlink="">
      <xdr:nvSpPr>
        <xdr:cNvPr id="71" name="右大かっこ 70"/>
        <xdr:cNvSpPr/>
      </xdr:nvSpPr>
      <xdr:spPr>
        <a:xfrm>
          <a:off x="2784418" y="3408586"/>
          <a:ext cx="85725" cy="128792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259561</xdr:colOff>
      <xdr:row>14</xdr:row>
      <xdr:rowOff>38977</xdr:rowOff>
    </xdr:from>
    <xdr:to>
      <xdr:col>9</xdr:col>
      <xdr:colOff>317466</xdr:colOff>
      <xdr:row>23</xdr:row>
      <xdr:rowOff>33179</xdr:rowOff>
    </xdr:to>
    <xdr:sp macro="" textlink="">
      <xdr:nvSpPr>
        <xdr:cNvPr id="72" name="左大かっこ 71"/>
        <xdr:cNvSpPr/>
      </xdr:nvSpPr>
      <xdr:spPr>
        <a:xfrm>
          <a:off x="3229120" y="2291359"/>
          <a:ext cx="57905" cy="248190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236761</xdr:colOff>
      <xdr:row>20</xdr:row>
      <xdr:rowOff>318</xdr:rowOff>
    </xdr:from>
    <xdr:to>
      <xdr:col>9</xdr:col>
      <xdr:colOff>229306</xdr:colOff>
      <xdr:row>20</xdr:row>
      <xdr:rowOff>47942</xdr:rowOff>
    </xdr:to>
    <xdr:cxnSp macro="">
      <xdr:nvCxnSpPr>
        <xdr:cNvPr id="73" name="直線コネクタ 72"/>
        <xdr:cNvCxnSpPr>
          <a:stCxn id="71" idx="2"/>
        </xdr:cNvCxnSpPr>
      </xdr:nvCxnSpPr>
      <xdr:spPr>
        <a:xfrm flipV="1">
          <a:off x="2870143" y="4000818"/>
          <a:ext cx="328722" cy="476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447261</xdr:colOff>
      <xdr:row>25</xdr:row>
      <xdr:rowOff>133350</xdr:rowOff>
    </xdr:from>
    <xdr:to>
      <xdr:col>29</xdr:col>
      <xdr:colOff>561975</xdr:colOff>
      <xdr:row>26</xdr:row>
      <xdr:rowOff>33131</xdr:rowOff>
    </xdr:to>
    <xdr:cxnSp macro="">
      <xdr:nvCxnSpPr>
        <xdr:cNvPr id="76" name="直線コネクタ 75"/>
        <xdr:cNvCxnSpPr/>
      </xdr:nvCxnSpPr>
      <xdr:spPr>
        <a:xfrm flipV="1">
          <a:off x="13334586" y="5381625"/>
          <a:ext cx="1000539" cy="1855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337857</xdr:colOff>
      <xdr:row>13</xdr:row>
      <xdr:rowOff>162241</xdr:rowOff>
    </xdr:from>
    <xdr:to>
      <xdr:col>29</xdr:col>
      <xdr:colOff>362288</xdr:colOff>
      <xdr:row>22</xdr:row>
      <xdr:rowOff>156444</xdr:rowOff>
    </xdr:to>
    <xdr:sp macro="" textlink="">
      <xdr:nvSpPr>
        <xdr:cNvPr id="81" name="左大かっこ 80"/>
        <xdr:cNvSpPr/>
      </xdr:nvSpPr>
      <xdr:spPr>
        <a:xfrm>
          <a:off x="14558122" y="1988800"/>
          <a:ext cx="24431" cy="248190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128138</xdr:colOff>
      <xdr:row>1</xdr:row>
      <xdr:rowOff>67235</xdr:rowOff>
    </xdr:from>
    <xdr:to>
      <xdr:col>20</xdr:col>
      <xdr:colOff>1125948</xdr:colOff>
      <xdr:row>3</xdr:row>
      <xdr:rowOff>21925</xdr:rowOff>
    </xdr:to>
    <xdr:sp macro="" textlink="">
      <xdr:nvSpPr>
        <xdr:cNvPr id="2" name="テキスト ボックス 1"/>
        <xdr:cNvSpPr txBox="1"/>
      </xdr:nvSpPr>
      <xdr:spPr>
        <a:xfrm>
          <a:off x="128138" y="67235"/>
          <a:ext cx="9200516" cy="492572"/>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solidFill>
            </a:rPr>
            <a:t>　事例データ　 </a:t>
          </a:r>
          <a:r>
            <a:rPr kumimoji="1" lang="en-US" altLang="ja-JP" sz="2400">
              <a:solidFill>
                <a:schemeClr val="bg1"/>
              </a:solidFill>
            </a:rPr>
            <a:t>【</a:t>
          </a:r>
          <a:r>
            <a:rPr kumimoji="1" lang="ja-JP" altLang="en-US" sz="2400">
              <a:solidFill>
                <a:schemeClr val="bg1"/>
              </a:solidFill>
            </a:rPr>
            <a:t>某職業安定所施設新築工事</a:t>
          </a:r>
          <a:r>
            <a:rPr kumimoji="1" lang="en-US" altLang="ja-JP" sz="2400">
              <a:solidFill>
                <a:schemeClr val="bg1"/>
              </a:solidFill>
            </a:rPr>
            <a:t>】</a:t>
          </a:r>
          <a:endParaRPr kumimoji="1" lang="ja-JP" altLang="en-US" sz="2400">
            <a:solidFill>
              <a:schemeClr val="bg1"/>
            </a:solidFill>
          </a:endParaRPr>
        </a:p>
      </xdr:txBody>
    </xdr:sp>
    <xdr:clientData/>
  </xdr:twoCellAnchor>
  <xdr:twoCellAnchor>
    <xdr:from>
      <xdr:col>24</xdr:col>
      <xdr:colOff>334618</xdr:colOff>
      <xdr:row>1</xdr:row>
      <xdr:rowOff>58367</xdr:rowOff>
    </xdr:from>
    <xdr:to>
      <xdr:col>40</xdr:col>
      <xdr:colOff>1192695</xdr:colOff>
      <xdr:row>3</xdr:row>
      <xdr:rowOff>3532</xdr:rowOff>
    </xdr:to>
    <xdr:sp macro="" textlink="">
      <xdr:nvSpPr>
        <xdr:cNvPr id="28" name="テキスト ボックス 27"/>
        <xdr:cNvSpPr txBox="1"/>
      </xdr:nvSpPr>
      <xdr:spPr>
        <a:xfrm>
          <a:off x="11618942" y="58367"/>
          <a:ext cx="8724606" cy="483047"/>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solidFill>
            </a:rPr>
            <a:t>試算データ</a:t>
          </a:r>
        </a:p>
      </xdr:txBody>
    </xdr:sp>
    <xdr:clientData/>
  </xdr:twoCellAnchor>
  <xdr:twoCellAnchor>
    <xdr:from>
      <xdr:col>23</xdr:col>
      <xdr:colOff>207066</xdr:colOff>
      <xdr:row>1</xdr:row>
      <xdr:rowOff>55054</xdr:rowOff>
    </xdr:from>
    <xdr:to>
      <xdr:col>24</xdr:col>
      <xdr:colOff>314739</xdr:colOff>
      <xdr:row>3</xdr:row>
      <xdr:rowOff>8502</xdr:rowOff>
    </xdr:to>
    <xdr:sp macro="" textlink="">
      <xdr:nvSpPr>
        <xdr:cNvPr id="4" name="テキスト ボックス 3"/>
        <xdr:cNvSpPr txBox="1"/>
      </xdr:nvSpPr>
      <xdr:spPr>
        <a:xfrm>
          <a:off x="11009537" y="55054"/>
          <a:ext cx="589526" cy="49133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3200">
              <a:solidFill>
                <a:schemeClr val="bg1"/>
              </a:solidFill>
            </a:rPr>
            <a:t>A</a:t>
          </a:r>
          <a:endParaRPr kumimoji="1" lang="ja-JP" altLang="en-US" sz="3200">
            <a:solidFill>
              <a:schemeClr val="bg1"/>
            </a:solidFill>
          </a:endParaRPr>
        </a:p>
      </xdr:txBody>
    </xdr:sp>
    <xdr:clientData/>
  </xdr:twoCellAnchor>
  <xdr:twoCellAnchor>
    <xdr:from>
      <xdr:col>35</xdr:col>
      <xdr:colOff>488674</xdr:colOff>
      <xdr:row>25</xdr:row>
      <xdr:rowOff>265043</xdr:rowOff>
    </xdr:from>
    <xdr:to>
      <xdr:col>41</xdr:col>
      <xdr:colOff>24850</xdr:colOff>
      <xdr:row>37</xdr:row>
      <xdr:rowOff>107677</xdr:rowOff>
    </xdr:to>
    <xdr:cxnSp macro="">
      <xdr:nvCxnSpPr>
        <xdr:cNvPr id="15" name="直線矢印コネクタ 14"/>
        <xdr:cNvCxnSpPr/>
      </xdr:nvCxnSpPr>
      <xdr:spPr>
        <a:xfrm flipH="1" flipV="1">
          <a:off x="16300174" y="5226326"/>
          <a:ext cx="4000502" cy="28740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290946</xdr:colOff>
      <xdr:row>19</xdr:row>
      <xdr:rowOff>83128</xdr:rowOff>
    </xdr:from>
    <xdr:to>
      <xdr:col>22</xdr:col>
      <xdr:colOff>171702</xdr:colOff>
      <xdr:row>22</xdr:row>
      <xdr:rowOff>86430</xdr:rowOff>
    </xdr:to>
    <xdr:sp macro="" textlink="">
      <xdr:nvSpPr>
        <xdr:cNvPr id="38" name="右矢印 37"/>
        <xdr:cNvSpPr/>
      </xdr:nvSpPr>
      <xdr:spPr>
        <a:xfrm>
          <a:off x="8811491" y="3463637"/>
          <a:ext cx="518066" cy="7653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49696</xdr:colOff>
      <xdr:row>13</xdr:row>
      <xdr:rowOff>107674</xdr:rowOff>
    </xdr:from>
    <xdr:to>
      <xdr:col>9</xdr:col>
      <xdr:colOff>354910</xdr:colOff>
      <xdr:row>18</xdr:row>
      <xdr:rowOff>115956</xdr:rowOff>
    </xdr:to>
    <xdr:cxnSp macro="">
      <xdr:nvCxnSpPr>
        <xdr:cNvPr id="2" name="直線コネクタ 1"/>
        <xdr:cNvCxnSpPr/>
      </xdr:nvCxnSpPr>
      <xdr:spPr>
        <a:xfrm flipV="1">
          <a:off x="1364146" y="1936474"/>
          <a:ext cx="2095914" cy="13703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8763</xdr:colOff>
      <xdr:row>24</xdr:row>
      <xdr:rowOff>19813</xdr:rowOff>
    </xdr:from>
    <xdr:to>
      <xdr:col>4</xdr:col>
      <xdr:colOff>209550</xdr:colOff>
      <xdr:row>27</xdr:row>
      <xdr:rowOff>140971</xdr:rowOff>
    </xdr:to>
    <xdr:sp macro="" textlink="">
      <xdr:nvSpPr>
        <xdr:cNvPr id="3" name="ホームベース 2"/>
        <xdr:cNvSpPr/>
      </xdr:nvSpPr>
      <xdr:spPr>
        <a:xfrm rot="5400000">
          <a:off x="448628" y="5180648"/>
          <a:ext cx="978408" cy="200787"/>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381000</xdr:colOff>
      <xdr:row>24</xdr:row>
      <xdr:rowOff>19815</xdr:rowOff>
    </xdr:from>
    <xdr:to>
      <xdr:col>5</xdr:col>
      <xdr:colOff>82826</xdr:colOff>
      <xdr:row>27</xdr:row>
      <xdr:rowOff>140973</xdr:rowOff>
    </xdr:to>
    <xdr:sp macro="" textlink="">
      <xdr:nvSpPr>
        <xdr:cNvPr id="4" name="ホームベース 3"/>
        <xdr:cNvSpPr/>
      </xdr:nvSpPr>
      <xdr:spPr>
        <a:xfrm rot="5400000">
          <a:off x="814272" y="5187243"/>
          <a:ext cx="978408" cy="187601"/>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273327</xdr:colOff>
      <xdr:row>24</xdr:row>
      <xdr:rowOff>19814</xdr:rowOff>
    </xdr:from>
    <xdr:to>
      <xdr:col>7</xdr:col>
      <xdr:colOff>447261</xdr:colOff>
      <xdr:row>27</xdr:row>
      <xdr:rowOff>140972</xdr:rowOff>
    </xdr:to>
    <xdr:sp macro="" textlink="">
      <xdr:nvSpPr>
        <xdr:cNvPr id="5" name="ホームベース 4"/>
        <xdr:cNvSpPr/>
      </xdr:nvSpPr>
      <xdr:spPr>
        <a:xfrm rot="5400000" flipV="1">
          <a:off x="2157090" y="5194076"/>
          <a:ext cx="978408" cy="173934"/>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303624</xdr:colOff>
      <xdr:row>24</xdr:row>
      <xdr:rowOff>3252</xdr:rowOff>
    </xdr:from>
    <xdr:to>
      <xdr:col>6</xdr:col>
      <xdr:colOff>15737</xdr:colOff>
      <xdr:row>27</xdr:row>
      <xdr:rowOff>124410</xdr:rowOff>
    </xdr:to>
    <xdr:sp macro="" textlink="">
      <xdr:nvSpPr>
        <xdr:cNvPr id="6" name="ホームベース 5"/>
        <xdr:cNvSpPr/>
      </xdr:nvSpPr>
      <xdr:spPr>
        <a:xfrm rot="5400000">
          <a:off x="1227814" y="5165537"/>
          <a:ext cx="978408" cy="197888"/>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310249</xdr:colOff>
      <xdr:row>24</xdr:row>
      <xdr:rowOff>10296</xdr:rowOff>
    </xdr:from>
    <xdr:to>
      <xdr:col>7</xdr:col>
      <xdr:colOff>1</xdr:colOff>
      <xdr:row>27</xdr:row>
      <xdr:rowOff>131454</xdr:rowOff>
    </xdr:to>
    <xdr:sp macro="" textlink="">
      <xdr:nvSpPr>
        <xdr:cNvPr id="7" name="ホームベース 6"/>
        <xdr:cNvSpPr/>
      </xdr:nvSpPr>
      <xdr:spPr>
        <a:xfrm rot="5400000">
          <a:off x="1709034" y="5183761"/>
          <a:ext cx="978408" cy="175527"/>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504825</xdr:colOff>
      <xdr:row>23</xdr:row>
      <xdr:rowOff>124239</xdr:rowOff>
    </xdr:from>
    <xdr:to>
      <xdr:col>10</xdr:col>
      <xdr:colOff>57979</xdr:colOff>
      <xdr:row>23</xdr:row>
      <xdr:rowOff>142875</xdr:rowOff>
    </xdr:to>
    <xdr:cxnSp macro="">
      <xdr:nvCxnSpPr>
        <xdr:cNvPr id="8" name="直線コネクタ 7"/>
        <xdr:cNvCxnSpPr/>
      </xdr:nvCxnSpPr>
      <xdr:spPr>
        <a:xfrm flipV="1">
          <a:off x="2286000" y="4610514"/>
          <a:ext cx="1229554" cy="186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157369</xdr:colOff>
      <xdr:row>23</xdr:row>
      <xdr:rowOff>223631</xdr:rowOff>
    </xdr:from>
    <xdr:to>
      <xdr:col>10</xdr:col>
      <xdr:colOff>49696</xdr:colOff>
      <xdr:row>24</xdr:row>
      <xdr:rowOff>132521</xdr:rowOff>
    </xdr:to>
    <xdr:cxnSp macro="">
      <xdr:nvCxnSpPr>
        <xdr:cNvPr id="9" name="直線コネクタ 8"/>
        <xdr:cNvCxnSpPr/>
      </xdr:nvCxnSpPr>
      <xdr:spPr>
        <a:xfrm>
          <a:off x="2929144" y="4709906"/>
          <a:ext cx="578127" cy="1946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82825</xdr:colOff>
      <xdr:row>18</xdr:row>
      <xdr:rowOff>198783</xdr:rowOff>
    </xdr:from>
    <xdr:to>
      <xdr:col>29</xdr:col>
      <xdr:colOff>183604</xdr:colOff>
      <xdr:row>22</xdr:row>
      <xdr:rowOff>164726</xdr:rowOff>
    </xdr:to>
    <xdr:sp macro="" textlink="">
      <xdr:nvSpPr>
        <xdr:cNvPr id="10" name="右大かっこ 9"/>
        <xdr:cNvSpPr/>
      </xdr:nvSpPr>
      <xdr:spPr>
        <a:xfrm>
          <a:off x="13665475" y="3389658"/>
          <a:ext cx="100779" cy="104226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414130</xdr:colOff>
      <xdr:row>13</xdr:row>
      <xdr:rowOff>123827</xdr:rowOff>
    </xdr:from>
    <xdr:to>
      <xdr:col>31</xdr:col>
      <xdr:colOff>0</xdr:colOff>
      <xdr:row>19</xdr:row>
      <xdr:rowOff>124239</xdr:rowOff>
    </xdr:to>
    <xdr:cxnSp macro="">
      <xdr:nvCxnSpPr>
        <xdr:cNvPr id="11" name="直線コネクタ 10"/>
        <xdr:cNvCxnSpPr/>
      </xdr:nvCxnSpPr>
      <xdr:spPr>
        <a:xfrm flipV="1">
          <a:off x="12510880" y="1952627"/>
          <a:ext cx="2033795" cy="16482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183604</xdr:colOff>
      <xdr:row>18</xdr:row>
      <xdr:rowOff>76821</xdr:rowOff>
    </xdr:from>
    <xdr:to>
      <xdr:col>30</xdr:col>
      <xdr:colOff>292620</xdr:colOff>
      <xdr:row>20</xdr:row>
      <xdr:rowOff>181755</xdr:rowOff>
    </xdr:to>
    <xdr:cxnSp macro="">
      <xdr:nvCxnSpPr>
        <xdr:cNvPr id="12" name="直線コネクタ 11"/>
        <xdr:cNvCxnSpPr>
          <a:stCxn id="10" idx="2"/>
          <a:endCxn id="26" idx="1"/>
        </xdr:cNvCxnSpPr>
      </xdr:nvCxnSpPr>
      <xdr:spPr>
        <a:xfrm flipV="1">
          <a:off x="13423354" y="3220071"/>
          <a:ext cx="505891" cy="5811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424551</xdr:colOff>
      <xdr:row>24</xdr:row>
      <xdr:rowOff>10290</xdr:rowOff>
    </xdr:from>
    <xdr:to>
      <xdr:col>26</xdr:col>
      <xdr:colOff>115957</xdr:colOff>
      <xdr:row>27</xdr:row>
      <xdr:rowOff>131448</xdr:rowOff>
    </xdr:to>
    <xdr:sp macro="" textlink="">
      <xdr:nvSpPr>
        <xdr:cNvPr id="13" name="ホームベース 12"/>
        <xdr:cNvSpPr/>
      </xdr:nvSpPr>
      <xdr:spPr>
        <a:xfrm rot="5400000">
          <a:off x="11630150" y="5178166"/>
          <a:ext cx="978408" cy="186706"/>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28</xdr:col>
      <xdr:colOff>215348</xdr:colOff>
      <xdr:row>23</xdr:row>
      <xdr:rowOff>99391</xdr:rowOff>
    </xdr:from>
    <xdr:to>
      <xdr:col>30</xdr:col>
      <xdr:colOff>581025</xdr:colOff>
      <xdr:row>23</xdr:row>
      <xdr:rowOff>161925</xdr:rowOff>
    </xdr:to>
    <xdr:cxnSp macro="">
      <xdr:nvCxnSpPr>
        <xdr:cNvPr id="14" name="直線コネクタ 13"/>
        <xdr:cNvCxnSpPr/>
      </xdr:nvCxnSpPr>
      <xdr:spPr>
        <a:xfrm>
          <a:off x="13302698" y="4585666"/>
          <a:ext cx="1241977" cy="625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157369</xdr:colOff>
      <xdr:row>23</xdr:row>
      <xdr:rowOff>165652</xdr:rowOff>
    </xdr:from>
    <xdr:to>
      <xdr:col>31</xdr:col>
      <xdr:colOff>0</xdr:colOff>
      <xdr:row>24</xdr:row>
      <xdr:rowOff>161926</xdr:rowOff>
    </xdr:to>
    <xdr:cxnSp macro="">
      <xdr:nvCxnSpPr>
        <xdr:cNvPr id="15" name="直線コネクタ 14"/>
        <xdr:cNvCxnSpPr/>
      </xdr:nvCxnSpPr>
      <xdr:spPr>
        <a:xfrm>
          <a:off x="13740019" y="4651927"/>
          <a:ext cx="804656" cy="2820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18290</xdr:colOff>
      <xdr:row>24</xdr:row>
      <xdr:rowOff>10289</xdr:rowOff>
    </xdr:from>
    <xdr:to>
      <xdr:col>25</xdr:col>
      <xdr:colOff>219077</xdr:colOff>
      <xdr:row>27</xdr:row>
      <xdr:rowOff>131447</xdr:rowOff>
    </xdr:to>
    <xdr:sp macro="" textlink="">
      <xdr:nvSpPr>
        <xdr:cNvPr id="16" name="ホームベース 15"/>
        <xdr:cNvSpPr/>
      </xdr:nvSpPr>
      <xdr:spPr>
        <a:xfrm rot="5400000">
          <a:off x="11230930" y="5171124"/>
          <a:ext cx="978408" cy="200787"/>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271145</xdr:colOff>
      <xdr:row>18</xdr:row>
      <xdr:rowOff>9524</xdr:rowOff>
    </xdr:from>
    <xdr:to>
      <xdr:col>22</xdr:col>
      <xdr:colOff>211069</xdr:colOff>
      <xdr:row>21</xdr:row>
      <xdr:rowOff>38099</xdr:rowOff>
    </xdr:to>
    <xdr:sp macro="" textlink="">
      <xdr:nvSpPr>
        <xdr:cNvPr id="17" name="右矢印 16"/>
        <xdr:cNvSpPr/>
      </xdr:nvSpPr>
      <xdr:spPr>
        <a:xfrm>
          <a:off x="8754745" y="3159124"/>
          <a:ext cx="536824"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281609</xdr:colOff>
      <xdr:row>13</xdr:row>
      <xdr:rowOff>124239</xdr:rowOff>
    </xdr:from>
    <xdr:to>
      <xdr:col>9</xdr:col>
      <xdr:colOff>354910</xdr:colOff>
      <xdr:row>20</xdr:row>
      <xdr:rowOff>99392</xdr:rowOff>
    </xdr:to>
    <xdr:cxnSp macro="">
      <xdr:nvCxnSpPr>
        <xdr:cNvPr id="18" name="直線コネクタ 17"/>
        <xdr:cNvCxnSpPr/>
      </xdr:nvCxnSpPr>
      <xdr:spPr>
        <a:xfrm flipV="1">
          <a:off x="2081834" y="1953039"/>
          <a:ext cx="1378226" cy="19087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364435</xdr:colOff>
      <xdr:row>25</xdr:row>
      <xdr:rowOff>182219</xdr:rowOff>
    </xdr:from>
    <xdr:to>
      <xdr:col>10</xdr:col>
      <xdr:colOff>16566</xdr:colOff>
      <xdr:row>26</xdr:row>
      <xdr:rowOff>74543</xdr:rowOff>
    </xdr:to>
    <xdr:cxnSp macro="">
      <xdr:nvCxnSpPr>
        <xdr:cNvPr id="19" name="直線コネクタ 18"/>
        <xdr:cNvCxnSpPr/>
      </xdr:nvCxnSpPr>
      <xdr:spPr>
        <a:xfrm flipV="1">
          <a:off x="2650435" y="5239994"/>
          <a:ext cx="823706" cy="1780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384379</xdr:colOff>
      <xdr:row>24</xdr:row>
      <xdr:rowOff>8222</xdr:rowOff>
    </xdr:from>
    <xdr:to>
      <xdr:col>28</xdr:col>
      <xdr:colOff>88210</xdr:colOff>
      <xdr:row>27</xdr:row>
      <xdr:rowOff>129380</xdr:rowOff>
    </xdr:to>
    <xdr:sp macro="" textlink="">
      <xdr:nvSpPr>
        <xdr:cNvPr id="20" name="ホームベース 19"/>
        <xdr:cNvSpPr/>
      </xdr:nvSpPr>
      <xdr:spPr>
        <a:xfrm rot="5400000">
          <a:off x="12586791" y="5169885"/>
          <a:ext cx="978408" cy="199131"/>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28</xdr:col>
      <xdr:colOff>289892</xdr:colOff>
      <xdr:row>24</xdr:row>
      <xdr:rowOff>11533</xdr:rowOff>
    </xdr:from>
    <xdr:to>
      <xdr:col>28</xdr:col>
      <xdr:colOff>491574</xdr:colOff>
      <xdr:row>27</xdr:row>
      <xdr:rowOff>132691</xdr:rowOff>
    </xdr:to>
    <xdr:sp macro="" textlink="">
      <xdr:nvSpPr>
        <xdr:cNvPr id="21" name="ホームベース 20"/>
        <xdr:cNvSpPr/>
      </xdr:nvSpPr>
      <xdr:spPr>
        <a:xfrm rot="5400000">
          <a:off x="12988879" y="5171921"/>
          <a:ext cx="978408" cy="201682"/>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151036</xdr:colOff>
      <xdr:row>17</xdr:row>
      <xdr:rowOff>282145</xdr:rowOff>
    </xdr:from>
    <xdr:to>
      <xdr:col>8</xdr:col>
      <xdr:colOff>236761</xdr:colOff>
      <xdr:row>22</xdr:row>
      <xdr:rowOff>180536</xdr:rowOff>
    </xdr:to>
    <xdr:sp macro="" textlink="">
      <xdr:nvSpPr>
        <xdr:cNvPr id="22" name="右大かっこ 21"/>
        <xdr:cNvSpPr/>
      </xdr:nvSpPr>
      <xdr:spPr>
        <a:xfrm>
          <a:off x="2922811" y="3187270"/>
          <a:ext cx="85725" cy="126046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259561</xdr:colOff>
      <xdr:row>14</xdr:row>
      <xdr:rowOff>38977</xdr:rowOff>
    </xdr:from>
    <xdr:to>
      <xdr:col>9</xdr:col>
      <xdr:colOff>317466</xdr:colOff>
      <xdr:row>23</xdr:row>
      <xdr:rowOff>33179</xdr:rowOff>
    </xdr:to>
    <xdr:sp macro="" textlink="">
      <xdr:nvSpPr>
        <xdr:cNvPr id="23" name="左大かっこ 22"/>
        <xdr:cNvSpPr/>
      </xdr:nvSpPr>
      <xdr:spPr>
        <a:xfrm>
          <a:off x="3364711" y="2086852"/>
          <a:ext cx="57905" cy="243260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236761</xdr:colOff>
      <xdr:row>20</xdr:row>
      <xdr:rowOff>318</xdr:rowOff>
    </xdr:from>
    <xdr:to>
      <xdr:col>9</xdr:col>
      <xdr:colOff>229306</xdr:colOff>
      <xdr:row>20</xdr:row>
      <xdr:rowOff>47942</xdr:rowOff>
    </xdr:to>
    <xdr:cxnSp macro="">
      <xdr:nvCxnSpPr>
        <xdr:cNvPr id="24" name="直線コネクタ 23"/>
        <xdr:cNvCxnSpPr>
          <a:stCxn id="22" idx="2"/>
        </xdr:cNvCxnSpPr>
      </xdr:nvCxnSpPr>
      <xdr:spPr>
        <a:xfrm flipV="1">
          <a:off x="3008536" y="3762693"/>
          <a:ext cx="325920" cy="476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447261</xdr:colOff>
      <xdr:row>25</xdr:row>
      <xdr:rowOff>133350</xdr:rowOff>
    </xdr:from>
    <xdr:to>
      <xdr:col>30</xdr:col>
      <xdr:colOff>561975</xdr:colOff>
      <xdr:row>26</xdr:row>
      <xdr:rowOff>33131</xdr:rowOff>
    </xdr:to>
    <xdr:cxnSp macro="">
      <xdr:nvCxnSpPr>
        <xdr:cNvPr id="25" name="直線コネクタ 24"/>
        <xdr:cNvCxnSpPr/>
      </xdr:nvCxnSpPr>
      <xdr:spPr>
        <a:xfrm flipV="1">
          <a:off x="13534611" y="5191125"/>
          <a:ext cx="1000539" cy="1855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292620</xdr:colOff>
      <xdr:row>13</xdr:row>
      <xdr:rowOff>198782</xdr:rowOff>
    </xdr:from>
    <xdr:to>
      <xdr:col>30</xdr:col>
      <xdr:colOff>311741</xdr:colOff>
      <xdr:row>22</xdr:row>
      <xdr:rowOff>192984</xdr:rowOff>
    </xdr:to>
    <xdr:sp macro="" textlink="">
      <xdr:nvSpPr>
        <xdr:cNvPr id="26" name="左大かっこ 25"/>
        <xdr:cNvSpPr/>
      </xdr:nvSpPr>
      <xdr:spPr>
        <a:xfrm>
          <a:off x="13929245" y="2151407"/>
          <a:ext cx="19121" cy="213732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345039</xdr:colOff>
      <xdr:row>24</xdr:row>
      <xdr:rowOff>13603</xdr:rowOff>
    </xdr:from>
    <xdr:to>
      <xdr:col>27</xdr:col>
      <xdr:colOff>36444</xdr:colOff>
      <xdr:row>27</xdr:row>
      <xdr:rowOff>134761</xdr:rowOff>
    </xdr:to>
    <xdr:sp macro="" textlink="">
      <xdr:nvSpPr>
        <xdr:cNvPr id="27" name="ホームベース 26"/>
        <xdr:cNvSpPr/>
      </xdr:nvSpPr>
      <xdr:spPr>
        <a:xfrm rot="5400000">
          <a:off x="12045938" y="5181479"/>
          <a:ext cx="978408" cy="186705"/>
        </a:xfrm>
        <a:prstGeom prst="homePlate">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36</xdr:col>
      <xdr:colOff>505241</xdr:colOff>
      <xdr:row>25</xdr:row>
      <xdr:rowOff>256762</xdr:rowOff>
    </xdr:from>
    <xdr:to>
      <xdr:col>42</xdr:col>
      <xdr:colOff>9525</xdr:colOff>
      <xdr:row>37</xdr:row>
      <xdr:rowOff>114300</xdr:rowOff>
    </xdr:to>
    <xdr:cxnSp macro="">
      <xdr:nvCxnSpPr>
        <xdr:cNvPr id="28" name="直線矢印コネクタ 27"/>
        <xdr:cNvCxnSpPr/>
      </xdr:nvCxnSpPr>
      <xdr:spPr>
        <a:xfrm flipH="1" flipV="1">
          <a:off x="16316741" y="5428837"/>
          <a:ext cx="4104859" cy="2981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135836</xdr:colOff>
      <xdr:row>2</xdr:row>
      <xdr:rowOff>3313</xdr:rowOff>
    </xdr:from>
    <xdr:to>
      <xdr:col>42</xdr:col>
      <xdr:colOff>0</xdr:colOff>
      <xdr:row>2</xdr:row>
      <xdr:rowOff>491987</xdr:rowOff>
    </xdr:to>
    <xdr:sp macro="" textlink="">
      <xdr:nvSpPr>
        <xdr:cNvPr id="30" name="テキスト ボックス 29"/>
        <xdr:cNvSpPr txBox="1"/>
      </xdr:nvSpPr>
      <xdr:spPr>
        <a:xfrm>
          <a:off x="10841936" y="250963"/>
          <a:ext cx="9360589" cy="488674"/>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solidFill>
            </a:rPr>
            <a:t>試算データ</a:t>
          </a:r>
        </a:p>
      </xdr:txBody>
    </xdr:sp>
    <xdr:clientData/>
  </xdr:twoCellAnchor>
  <xdr:twoCellAnchor>
    <xdr:from>
      <xdr:col>23</xdr:col>
      <xdr:colOff>8283</xdr:colOff>
      <xdr:row>2</xdr:row>
      <xdr:rowOff>0</xdr:rowOff>
    </xdr:from>
    <xdr:to>
      <xdr:col>24</xdr:col>
      <xdr:colOff>115957</xdr:colOff>
      <xdr:row>3</xdr:row>
      <xdr:rowOff>0</xdr:rowOff>
    </xdr:to>
    <xdr:sp macro="" textlink="">
      <xdr:nvSpPr>
        <xdr:cNvPr id="31" name="テキスト ボックス 30"/>
        <xdr:cNvSpPr txBox="1"/>
      </xdr:nvSpPr>
      <xdr:spPr>
        <a:xfrm>
          <a:off x="10742958" y="133350"/>
          <a:ext cx="593449" cy="49530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3200">
              <a:solidFill>
                <a:schemeClr val="bg1"/>
              </a:solidFill>
            </a:rPr>
            <a:t>B</a:t>
          </a:r>
          <a:endParaRPr kumimoji="1" lang="ja-JP" altLang="en-US" sz="3200">
            <a:solidFill>
              <a:schemeClr val="bg1"/>
            </a:solidFill>
          </a:endParaRPr>
        </a:p>
      </xdr:txBody>
    </xdr:sp>
    <xdr:clientData/>
  </xdr:twoCellAnchor>
  <xdr:twoCellAnchor>
    <xdr:from>
      <xdr:col>2</xdr:col>
      <xdr:colOff>0</xdr:colOff>
      <xdr:row>2</xdr:row>
      <xdr:rowOff>0</xdr:rowOff>
    </xdr:from>
    <xdr:to>
      <xdr:col>21</xdr:col>
      <xdr:colOff>47380</xdr:colOff>
      <xdr:row>2</xdr:row>
      <xdr:rowOff>484777</xdr:rowOff>
    </xdr:to>
    <xdr:sp macro="" textlink="">
      <xdr:nvSpPr>
        <xdr:cNvPr id="33" name="テキスト ボックス 32"/>
        <xdr:cNvSpPr txBox="1"/>
      </xdr:nvSpPr>
      <xdr:spPr>
        <a:xfrm>
          <a:off x="266700" y="247650"/>
          <a:ext cx="9239005" cy="484777"/>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solidFill>
            </a:rPr>
            <a:t>　事例データ　 </a:t>
          </a:r>
          <a:r>
            <a:rPr kumimoji="1" lang="en-US" altLang="ja-JP" sz="2400">
              <a:solidFill>
                <a:schemeClr val="bg1"/>
              </a:solidFill>
            </a:rPr>
            <a:t>【</a:t>
          </a:r>
          <a:r>
            <a:rPr kumimoji="1" lang="ja-JP" altLang="en-US" sz="2400">
              <a:solidFill>
                <a:schemeClr val="bg1"/>
              </a:solidFill>
            </a:rPr>
            <a:t>某職業安定所施設新築工事</a:t>
          </a:r>
          <a:r>
            <a:rPr kumimoji="1" lang="en-US" altLang="ja-JP" sz="2400">
              <a:solidFill>
                <a:schemeClr val="bg1"/>
              </a:solidFill>
            </a:rPr>
            <a:t>】</a:t>
          </a:r>
          <a:endParaRPr kumimoji="1" lang="ja-JP" altLang="en-US" sz="240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Y88"/>
  <sheetViews>
    <sheetView showGridLines="0" view="pageBreakPreview" zoomScale="120" zoomScaleNormal="100" zoomScaleSheetLayoutView="120" workbookViewId="0">
      <pane ySplit="10" topLeftCell="A56" activePane="bottomLeft" state="frozen"/>
      <selection activeCell="AH15" sqref="AH15"/>
      <selection pane="bottomLeft" activeCell="H58" sqref="H58"/>
    </sheetView>
  </sheetViews>
  <sheetFormatPr defaultColWidth="9" defaultRowHeight="13.2"/>
  <cols>
    <col min="1" max="1" width="0.77734375" style="149" customWidth="1"/>
    <col min="2" max="2" width="1.21875" style="149" customWidth="1"/>
    <col min="3" max="3" width="4.44140625" style="151" customWidth="1"/>
    <col min="4" max="4" width="17.6640625" style="149" customWidth="1"/>
    <col min="5" max="5" width="12" style="149" customWidth="1"/>
    <col min="6" max="6" width="11.44140625" style="149" customWidth="1"/>
    <col min="7" max="7" width="14.77734375" style="149" customWidth="1"/>
    <col min="8" max="9" width="12.6640625" style="149" customWidth="1"/>
    <col min="10" max="10" width="8.6640625" style="149" customWidth="1"/>
    <col min="11" max="12" width="12.6640625" style="149" customWidth="1"/>
    <col min="13" max="13" width="4.33203125" style="150" customWidth="1"/>
    <col min="14" max="14" width="9" style="149"/>
    <col min="15" max="16" width="12.6640625" style="149" customWidth="1"/>
    <col min="17" max="16384" width="9" style="149"/>
  </cols>
  <sheetData>
    <row r="1" spans="2:25" ht="5.4" customHeight="1"/>
    <row r="2" spans="2:25" s="399" customFormat="1" ht="25.5" customHeight="1" thickBot="1">
      <c r="B2" s="461"/>
      <c r="C2" s="462"/>
      <c r="D2" s="463"/>
      <c r="E2" s="464"/>
      <c r="F2" s="465" t="s">
        <v>252</v>
      </c>
      <c r="G2" s="466"/>
      <c r="H2" s="405"/>
      <c r="I2" s="404"/>
      <c r="J2" s="403"/>
      <c r="K2" s="402">
        <v>40205</v>
      </c>
      <c r="L2" s="402"/>
      <c r="M2" s="401"/>
      <c r="O2" s="400"/>
    </row>
    <row r="3" spans="2:25" ht="15" customHeight="1">
      <c r="B3" s="467"/>
      <c r="C3" s="398" t="s">
        <v>251</v>
      </c>
      <c r="D3" s="397" t="s">
        <v>250</v>
      </c>
      <c r="E3" s="528" t="s">
        <v>249</v>
      </c>
      <c r="F3" s="529"/>
      <c r="G3" s="530"/>
      <c r="H3" s="396"/>
      <c r="I3" s="395" t="s">
        <v>248</v>
      </c>
      <c r="J3" s="394"/>
      <c r="K3" s="394"/>
      <c r="L3" s="393"/>
      <c r="M3" s="392"/>
    </row>
    <row r="4" spans="2:25" ht="15" customHeight="1">
      <c r="B4" s="467"/>
      <c r="C4" s="391" t="s">
        <v>247</v>
      </c>
      <c r="D4" s="390"/>
      <c r="E4" s="389"/>
      <c r="F4" s="388"/>
      <c r="G4" s="439"/>
      <c r="H4" s="387"/>
      <c r="I4" s="386" t="s">
        <v>246</v>
      </c>
      <c r="J4" s="385" t="s">
        <v>245</v>
      </c>
      <c r="K4" s="384"/>
      <c r="L4" s="383"/>
      <c r="M4" s="175"/>
      <c r="O4" s="149" t="s">
        <v>244</v>
      </c>
    </row>
    <row r="5" spans="2:25" ht="13.8" thickBot="1">
      <c r="B5" s="467"/>
      <c r="C5" s="348"/>
      <c r="D5" s="380" t="s">
        <v>243</v>
      </c>
      <c r="E5" s="382" t="s">
        <v>219</v>
      </c>
      <c r="F5" s="381" t="s">
        <v>242</v>
      </c>
      <c r="G5" s="440" t="s">
        <v>241</v>
      </c>
      <c r="H5" s="380"/>
      <c r="I5" s="375" t="s">
        <v>240</v>
      </c>
      <c r="J5" s="374"/>
      <c r="K5" s="373"/>
      <c r="L5" s="372"/>
      <c r="M5" s="175"/>
      <c r="O5" s="379" t="s">
        <v>239</v>
      </c>
      <c r="P5" s="379" t="s">
        <v>238</v>
      </c>
      <c r="Q5" s="370"/>
      <c r="R5" s="370"/>
      <c r="S5" s="370"/>
      <c r="T5" s="370"/>
      <c r="U5" s="370"/>
      <c r="V5" s="174"/>
      <c r="W5" s="174"/>
      <c r="X5" s="174"/>
      <c r="Y5" s="174"/>
    </row>
    <row r="6" spans="2:25" ht="13.8" thickTop="1">
      <c r="B6" s="467"/>
      <c r="C6" s="348"/>
      <c r="D6" s="378" t="s">
        <v>237</v>
      </c>
      <c r="E6" s="377" t="s">
        <v>224</v>
      </c>
      <c r="F6" s="376" t="s">
        <v>236</v>
      </c>
      <c r="G6" s="378" t="s">
        <v>235</v>
      </c>
      <c r="H6" s="436" t="s">
        <v>234</v>
      </c>
      <c r="I6" s="375" t="s">
        <v>233</v>
      </c>
      <c r="J6" s="374"/>
      <c r="K6" s="373"/>
      <c r="L6" s="372"/>
      <c r="M6" s="175"/>
      <c r="O6" s="371" t="s">
        <v>232</v>
      </c>
      <c r="P6" s="371" t="s">
        <v>231</v>
      </c>
      <c r="Q6" s="370"/>
      <c r="R6" s="370"/>
      <c r="S6" s="370"/>
      <c r="T6" s="370"/>
      <c r="U6" s="370"/>
      <c r="V6" s="174"/>
      <c r="W6" s="174"/>
      <c r="X6" s="174"/>
      <c r="Y6" s="174"/>
    </row>
    <row r="7" spans="2:25">
      <c r="B7" s="467"/>
      <c r="C7" s="348"/>
      <c r="D7" s="369" t="s">
        <v>230</v>
      </c>
      <c r="E7" s="368">
        <v>1600</v>
      </c>
      <c r="F7" s="367">
        <v>3200</v>
      </c>
      <c r="G7" s="441" t="s">
        <v>229</v>
      </c>
      <c r="H7" s="437" t="s">
        <v>228</v>
      </c>
      <c r="I7" s="366" t="s">
        <v>227</v>
      </c>
      <c r="J7" s="365" t="s">
        <v>226</v>
      </c>
      <c r="K7" s="364"/>
      <c r="L7" s="363"/>
      <c r="M7" s="362"/>
      <c r="O7" s="332" t="s">
        <v>225</v>
      </c>
      <c r="P7" s="332" t="s">
        <v>224</v>
      </c>
    </row>
    <row r="8" spans="2:25" ht="13.8" thickBot="1">
      <c r="B8" s="467"/>
      <c r="C8" s="348"/>
      <c r="D8" s="361" t="s">
        <v>223</v>
      </c>
      <c r="E8" s="360">
        <v>2758</v>
      </c>
      <c r="F8" s="359">
        <f>F7*0.3025</f>
        <v>968</v>
      </c>
      <c r="G8" s="442" t="s">
        <v>222</v>
      </c>
      <c r="H8" s="438"/>
      <c r="I8" s="358" t="s">
        <v>221</v>
      </c>
      <c r="J8" s="357" t="s">
        <v>220</v>
      </c>
      <c r="K8" s="356"/>
      <c r="L8" s="355"/>
      <c r="M8" s="178"/>
      <c r="O8" s="332" t="s">
        <v>219</v>
      </c>
      <c r="P8" s="332" t="s">
        <v>218</v>
      </c>
    </row>
    <row r="9" spans="2:25" ht="13.8" thickBot="1">
      <c r="B9" s="467"/>
      <c r="C9" s="348"/>
      <c r="D9" s="354" t="s">
        <v>217</v>
      </c>
      <c r="E9" s="350" t="s">
        <v>216</v>
      </c>
      <c r="F9" s="353"/>
      <c r="G9" s="468"/>
      <c r="H9" s="352" t="s">
        <v>215</v>
      </c>
      <c r="I9" s="352"/>
      <c r="J9" s="351"/>
      <c r="K9" s="350" t="s">
        <v>214</v>
      </c>
      <c r="L9" s="349"/>
      <c r="M9" s="175"/>
      <c r="O9" s="332" t="s">
        <v>213</v>
      </c>
      <c r="P9" s="332" t="s">
        <v>212</v>
      </c>
    </row>
    <row r="10" spans="2:25">
      <c r="B10" s="467"/>
      <c r="C10" s="348"/>
      <c r="D10" s="293" t="s">
        <v>211</v>
      </c>
      <c r="E10" s="347" t="s">
        <v>210</v>
      </c>
      <c r="F10" s="346" t="s">
        <v>209</v>
      </c>
      <c r="G10" s="469" t="s">
        <v>208</v>
      </c>
      <c r="H10" s="443" t="s">
        <v>137</v>
      </c>
      <c r="I10" s="345" t="s">
        <v>207</v>
      </c>
      <c r="J10" s="344" t="s">
        <v>206</v>
      </c>
      <c r="K10" s="266" t="s">
        <v>114</v>
      </c>
      <c r="L10" s="265" t="s">
        <v>113</v>
      </c>
      <c r="M10" s="175"/>
      <c r="O10" s="332" t="s">
        <v>205</v>
      </c>
      <c r="P10" s="332" t="s">
        <v>204</v>
      </c>
    </row>
    <row r="11" spans="2:25">
      <c r="B11" s="467"/>
      <c r="C11" s="270"/>
      <c r="D11" s="239"/>
      <c r="E11" s="233"/>
      <c r="F11" s="232" t="str">
        <f t="shared" ref="F11:F42" si="0">IF(E11=0,"",E11/$F$7*1000)</f>
        <v/>
      </c>
      <c r="G11" s="470" t="str">
        <f t="shared" ref="G11:G42" si="1">IF(E11=0,"",E11/$E$53)</f>
        <v/>
      </c>
      <c r="H11" s="444" t="s">
        <v>200</v>
      </c>
      <c r="I11" s="231">
        <v>3192</v>
      </c>
      <c r="J11" s="341" t="s">
        <v>98</v>
      </c>
      <c r="K11" s="343" t="str">
        <f>IF(E11=0,"",E11/I11*1000)</f>
        <v/>
      </c>
      <c r="L11" s="342" t="s">
        <v>81</v>
      </c>
      <c r="M11" s="251"/>
      <c r="O11" s="332" t="s">
        <v>203</v>
      </c>
      <c r="P11" s="332" t="s">
        <v>202</v>
      </c>
    </row>
    <row r="12" spans="2:25">
      <c r="B12" s="467"/>
      <c r="C12" s="270"/>
      <c r="D12" s="239" t="s">
        <v>201</v>
      </c>
      <c r="E12" s="233">
        <v>23245</v>
      </c>
      <c r="F12" s="232">
        <f t="shared" si="0"/>
        <v>7264.0625</v>
      </c>
      <c r="G12" s="470">
        <f t="shared" si="1"/>
        <v>2.8034801989512127E-2</v>
      </c>
      <c r="H12" s="444" t="s">
        <v>200</v>
      </c>
      <c r="I12" s="231">
        <v>3192</v>
      </c>
      <c r="J12" s="341" t="s">
        <v>98</v>
      </c>
      <c r="K12" s="340">
        <f>IF(E12=0,"",E12/I12*1000)</f>
        <v>7282.2681704260658</v>
      </c>
      <c r="L12" s="339" t="s">
        <v>81</v>
      </c>
      <c r="M12" s="251"/>
      <c r="O12" s="332" t="s">
        <v>199</v>
      </c>
      <c r="P12" s="332"/>
    </row>
    <row r="13" spans="2:25">
      <c r="B13" s="467"/>
      <c r="C13" s="270" t="s">
        <v>198</v>
      </c>
      <c r="D13" s="317" t="s">
        <v>197</v>
      </c>
      <c r="E13" s="316">
        <f>SUM(E11:E12)</f>
        <v>23245</v>
      </c>
      <c r="F13" s="315">
        <f t="shared" si="0"/>
        <v>7264.0625</v>
      </c>
      <c r="G13" s="471">
        <f t="shared" si="1"/>
        <v>2.8034801989512127E-2</v>
      </c>
      <c r="H13" s="445"/>
      <c r="I13" s="338"/>
      <c r="J13" s="337"/>
      <c r="K13" s="336"/>
      <c r="L13" s="335"/>
      <c r="M13" s="218"/>
      <c r="O13" s="332" t="s">
        <v>196</v>
      </c>
      <c r="P13" s="332"/>
    </row>
    <row r="14" spans="2:25">
      <c r="B14" s="467"/>
      <c r="C14" s="270"/>
      <c r="D14" s="322" t="s">
        <v>195</v>
      </c>
      <c r="E14" s="233">
        <v>10556</v>
      </c>
      <c r="F14" s="232">
        <f t="shared" si="0"/>
        <v>3298.75</v>
      </c>
      <c r="G14" s="470">
        <f t="shared" si="1"/>
        <v>1.2731140881965584E-2</v>
      </c>
      <c r="H14" s="446" t="s">
        <v>194</v>
      </c>
      <c r="I14" s="326">
        <v>2031</v>
      </c>
      <c r="J14" s="257" t="s">
        <v>189</v>
      </c>
      <c r="K14" s="331">
        <f>IF(E14=0,"",E14/I14*1000)</f>
        <v>5197.4396848842935</v>
      </c>
      <c r="L14" s="334">
        <f>IF(I14=0,"",I14/$E$7)</f>
        <v>1.2693749999999999</v>
      </c>
      <c r="M14" s="236"/>
      <c r="O14" s="332" t="s">
        <v>193</v>
      </c>
      <c r="P14" s="332"/>
    </row>
    <row r="15" spans="2:25">
      <c r="B15" s="467"/>
      <c r="C15" s="270"/>
      <c r="D15" s="322" t="s">
        <v>192</v>
      </c>
      <c r="E15" s="233">
        <v>1993</v>
      </c>
      <c r="F15" s="232">
        <f t="shared" si="0"/>
        <v>622.8125</v>
      </c>
      <c r="G15" s="470">
        <f t="shared" si="1"/>
        <v>2.403672203273722E-3</v>
      </c>
      <c r="H15" s="446"/>
      <c r="I15" s="326"/>
      <c r="J15" s="257"/>
      <c r="K15" s="256"/>
      <c r="L15" s="333" t="str">
        <f>IF(I15=0,"",I15/$E$7)</f>
        <v/>
      </c>
      <c r="M15" s="236"/>
      <c r="O15" s="332"/>
      <c r="P15" s="332"/>
    </row>
    <row r="16" spans="2:25">
      <c r="B16" s="467"/>
      <c r="C16" s="270"/>
      <c r="D16" s="322" t="s">
        <v>191</v>
      </c>
      <c r="E16" s="233">
        <v>32987</v>
      </c>
      <c r="F16" s="232">
        <f t="shared" si="0"/>
        <v>10308.4375</v>
      </c>
      <c r="G16" s="470">
        <f t="shared" si="1"/>
        <v>3.9784212227491351E-2</v>
      </c>
      <c r="H16" s="446" t="s">
        <v>190</v>
      </c>
      <c r="I16" s="326">
        <v>2867</v>
      </c>
      <c r="J16" s="257" t="s">
        <v>189</v>
      </c>
      <c r="K16" s="331">
        <f>IF(E16=0,"",E16/I16*1000)</f>
        <v>11505.75514475061</v>
      </c>
      <c r="L16" s="330">
        <f t="shared" ref="L16:L22" si="2">IF(I16=0,"",I16/$F$7)</f>
        <v>0.89593750000000005</v>
      </c>
      <c r="M16" s="236"/>
    </row>
    <row r="17" spans="2:16">
      <c r="B17" s="467"/>
      <c r="C17" s="270"/>
      <c r="D17" s="322" t="s">
        <v>188</v>
      </c>
      <c r="E17" s="233">
        <v>51701</v>
      </c>
      <c r="F17" s="328">
        <f t="shared" si="0"/>
        <v>16156.5625</v>
      </c>
      <c r="G17" s="470">
        <f t="shared" si="1"/>
        <v>6.235436858076001E-2</v>
      </c>
      <c r="H17" s="446" t="s">
        <v>187</v>
      </c>
      <c r="I17" s="326">
        <v>13489</v>
      </c>
      <c r="J17" s="257" t="s">
        <v>98</v>
      </c>
      <c r="K17" s="329">
        <f>IF(E17=0,"",E17/I17*1000)</f>
        <v>3832.8267477203644</v>
      </c>
      <c r="L17" s="240">
        <f t="shared" si="2"/>
        <v>4.2153124999999996</v>
      </c>
      <c r="M17" s="236"/>
    </row>
    <row r="18" spans="2:16">
      <c r="B18" s="467"/>
      <c r="C18" s="270"/>
      <c r="D18" s="322" t="s">
        <v>186</v>
      </c>
      <c r="E18" s="231">
        <v>28669</v>
      </c>
      <c r="F18" s="328">
        <f t="shared" si="0"/>
        <v>8959.0625</v>
      </c>
      <c r="G18" s="470">
        <f t="shared" si="1"/>
        <v>3.4576456796615321E-2</v>
      </c>
      <c r="H18" s="446" t="s">
        <v>185</v>
      </c>
      <c r="I18" s="326">
        <v>330</v>
      </c>
      <c r="J18" s="257" t="s">
        <v>184</v>
      </c>
      <c r="K18" s="325">
        <f>IF(E18=0,"",E18/I18*1000)</f>
        <v>86875.757575757569</v>
      </c>
      <c r="L18" s="327">
        <f t="shared" si="2"/>
        <v>0.10312499999999999</v>
      </c>
      <c r="M18" s="236"/>
      <c r="O18" s="149" t="s">
        <v>183</v>
      </c>
    </row>
    <row r="19" spans="2:16">
      <c r="B19" s="467"/>
      <c r="C19" s="270"/>
      <c r="D19" s="322" t="s">
        <v>182</v>
      </c>
      <c r="E19" s="233">
        <v>2044</v>
      </c>
      <c r="F19" s="232">
        <f t="shared" si="0"/>
        <v>638.75</v>
      </c>
      <c r="G19" s="470">
        <f t="shared" si="1"/>
        <v>2.4651811256856436E-3</v>
      </c>
      <c r="H19" s="446" t="s">
        <v>181</v>
      </c>
      <c r="I19" s="326">
        <v>6.4</v>
      </c>
      <c r="J19" s="257" t="s">
        <v>180</v>
      </c>
      <c r="K19" s="325">
        <f>IF(E19=0,"",E19/I19*1000)</f>
        <v>319375</v>
      </c>
      <c r="L19" s="324">
        <f t="shared" si="2"/>
        <v>2E-3</v>
      </c>
      <c r="M19" s="236"/>
      <c r="O19" s="319" t="s">
        <v>179</v>
      </c>
      <c r="P19" s="318">
        <f>G51</f>
        <v>0.2079315152421522</v>
      </c>
    </row>
    <row r="20" spans="2:16">
      <c r="B20" s="467"/>
      <c r="C20" s="270"/>
      <c r="D20" s="322" t="s">
        <v>178</v>
      </c>
      <c r="E20" s="231"/>
      <c r="F20" s="232" t="str">
        <f t="shared" si="0"/>
        <v/>
      </c>
      <c r="G20" s="470" t="str">
        <f t="shared" si="1"/>
        <v/>
      </c>
      <c r="H20" s="446"/>
      <c r="I20" s="231"/>
      <c r="J20" s="257"/>
      <c r="K20" s="256" t="str">
        <f>IF(E20=0,"",E20/I20*1000)</f>
        <v/>
      </c>
      <c r="L20" s="323" t="str">
        <f t="shared" si="2"/>
        <v/>
      </c>
      <c r="M20" s="236"/>
      <c r="O20" s="319" t="s">
        <v>177</v>
      </c>
      <c r="P20" s="318">
        <f>G46</f>
        <v>4.29115188120818E-2</v>
      </c>
    </row>
    <row r="21" spans="2:16">
      <c r="B21" s="467"/>
      <c r="C21" s="270"/>
      <c r="D21" s="322" t="s">
        <v>176</v>
      </c>
      <c r="E21" s="231"/>
      <c r="F21" s="232" t="str">
        <f t="shared" si="0"/>
        <v/>
      </c>
      <c r="G21" s="470" t="str">
        <f t="shared" si="1"/>
        <v/>
      </c>
      <c r="H21" s="446"/>
      <c r="I21" s="231"/>
      <c r="J21" s="257"/>
      <c r="K21" s="256" t="str">
        <f>IF(E21=0,"",E21/I21*1000)</f>
        <v/>
      </c>
      <c r="L21" s="323" t="str">
        <f t="shared" si="2"/>
        <v/>
      </c>
      <c r="M21" s="236"/>
      <c r="O21" s="319" t="s">
        <v>175</v>
      </c>
      <c r="P21" s="318">
        <f>G38</f>
        <v>0.28831041020420961</v>
      </c>
    </row>
    <row r="22" spans="2:16">
      <c r="B22" s="467"/>
      <c r="C22" s="270"/>
      <c r="D22" s="322" t="s">
        <v>174</v>
      </c>
      <c r="E22" s="231">
        <v>7760</v>
      </c>
      <c r="F22" s="232">
        <f t="shared" si="0"/>
        <v>2425</v>
      </c>
      <c r="G22" s="470">
        <f t="shared" si="1"/>
        <v>9.3590046650296448E-3</v>
      </c>
      <c r="H22" s="446"/>
      <c r="I22" s="231"/>
      <c r="J22" s="257"/>
      <c r="K22" s="321"/>
      <c r="L22" s="320" t="str">
        <f t="shared" si="2"/>
        <v/>
      </c>
      <c r="M22" s="245"/>
      <c r="O22" s="319" t="s">
        <v>173</v>
      </c>
      <c r="P22" s="318">
        <f>G31</f>
        <v>0.26913771727122299</v>
      </c>
    </row>
    <row r="23" spans="2:16">
      <c r="B23" s="467"/>
      <c r="C23" s="270" t="s">
        <v>172</v>
      </c>
      <c r="D23" s="317" t="s">
        <v>171</v>
      </c>
      <c r="E23" s="316">
        <f>SUM(E14:E22)</f>
        <v>135710</v>
      </c>
      <c r="F23" s="315">
        <f t="shared" si="0"/>
        <v>42409.375</v>
      </c>
      <c r="G23" s="471">
        <f t="shared" si="1"/>
        <v>0.16367403648082127</v>
      </c>
      <c r="H23" s="312" t="s">
        <v>170</v>
      </c>
      <c r="I23" s="312"/>
      <c r="J23" s="312"/>
      <c r="K23" s="312"/>
      <c r="L23" s="311"/>
      <c r="M23" s="227"/>
      <c r="O23" s="319" t="s">
        <v>169</v>
      </c>
      <c r="P23" s="318">
        <f>G23</f>
        <v>0.16367403648082127</v>
      </c>
    </row>
    <row r="24" spans="2:16">
      <c r="B24" s="467"/>
      <c r="C24" s="270"/>
      <c r="D24" s="239" t="s">
        <v>168</v>
      </c>
      <c r="E24" s="233">
        <v>116813</v>
      </c>
      <c r="F24" s="232">
        <f t="shared" si="0"/>
        <v>36504.0625</v>
      </c>
      <c r="G24" s="470">
        <f t="shared" si="1"/>
        <v>0.14088317164125103</v>
      </c>
      <c r="H24" s="447" t="s">
        <v>167</v>
      </c>
      <c r="I24" s="309" t="s">
        <v>166</v>
      </c>
      <c r="J24" s="308"/>
      <c r="K24" s="308"/>
      <c r="L24" s="307"/>
      <c r="M24" s="245"/>
      <c r="O24" s="319" t="s">
        <v>165</v>
      </c>
      <c r="P24" s="318">
        <f>G13</f>
        <v>2.8034801989512127E-2</v>
      </c>
    </row>
    <row r="25" spans="2:16">
      <c r="B25" s="467"/>
      <c r="C25" s="270"/>
      <c r="D25" s="239" t="s">
        <v>164</v>
      </c>
      <c r="E25" s="233">
        <v>106342</v>
      </c>
      <c r="F25" s="232">
        <f t="shared" si="0"/>
        <v>33231.875</v>
      </c>
      <c r="G25" s="470">
        <f t="shared" si="1"/>
        <v>0.12825454562997196</v>
      </c>
      <c r="H25" s="447" t="s">
        <v>163</v>
      </c>
      <c r="I25" s="305" t="s">
        <v>162</v>
      </c>
      <c r="J25" s="304"/>
      <c r="K25" s="304"/>
      <c r="L25" s="303"/>
      <c r="M25" s="245"/>
    </row>
    <row r="26" spans="2:16">
      <c r="B26" s="467"/>
      <c r="C26" s="270"/>
      <c r="D26" s="239" t="s">
        <v>161</v>
      </c>
      <c r="E26" s="233"/>
      <c r="F26" s="232" t="str">
        <f t="shared" si="0"/>
        <v/>
      </c>
      <c r="G26" s="470" t="str">
        <f t="shared" si="1"/>
        <v/>
      </c>
      <c r="H26" s="447" t="s">
        <v>160</v>
      </c>
      <c r="I26" s="305" t="s">
        <v>159</v>
      </c>
      <c r="J26" s="304"/>
      <c r="K26" s="304"/>
      <c r="L26" s="303"/>
      <c r="M26" s="245"/>
    </row>
    <row r="27" spans="2:16" hidden="1">
      <c r="B27" s="467"/>
      <c r="C27" s="270"/>
      <c r="D27" s="239"/>
      <c r="E27" s="231"/>
      <c r="F27" s="232" t="str">
        <f t="shared" si="0"/>
        <v/>
      </c>
      <c r="G27" s="470" t="str">
        <f t="shared" si="1"/>
        <v/>
      </c>
      <c r="H27" s="447" t="s">
        <v>158</v>
      </c>
      <c r="I27" s="305"/>
      <c r="J27" s="304"/>
      <c r="K27" s="304"/>
      <c r="L27" s="303"/>
      <c r="M27" s="245"/>
    </row>
    <row r="28" spans="2:16" hidden="1">
      <c r="B28" s="467"/>
      <c r="C28" s="270"/>
      <c r="D28" s="239"/>
      <c r="E28" s="231"/>
      <c r="F28" s="232" t="str">
        <f t="shared" si="0"/>
        <v/>
      </c>
      <c r="G28" s="470" t="str">
        <f t="shared" si="1"/>
        <v/>
      </c>
      <c r="H28" s="447" t="s">
        <v>157</v>
      </c>
      <c r="I28" s="305" t="s">
        <v>156</v>
      </c>
      <c r="J28" s="304"/>
      <c r="K28" s="304"/>
      <c r="L28" s="303"/>
      <c r="M28" s="245"/>
    </row>
    <row r="29" spans="2:16" hidden="1">
      <c r="B29" s="467"/>
      <c r="C29" s="270"/>
      <c r="D29" s="239"/>
      <c r="E29" s="231"/>
      <c r="F29" s="232" t="str">
        <f t="shared" si="0"/>
        <v/>
      </c>
      <c r="G29" s="470" t="str">
        <f t="shared" si="1"/>
        <v/>
      </c>
      <c r="H29" s="447" t="s">
        <v>155</v>
      </c>
      <c r="I29" s="305" t="s">
        <v>154</v>
      </c>
      <c r="J29" s="304"/>
      <c r="K29" s="304"/>
      <c r="L29" s="303"/>
      <c r="M29" s="245"/>
    </row>
    <row r="30" spans="2:16">
      <c r="B30" s="467"/>
      <c r="C30" s="270"/>
      <c r="D30" s="239"/>
      <c r="E30" s="231"/>
      <c r="F30" s="232" t="str">
        <f t="shared" si="0"/>
        <v/>
      </c>
      <c r="G30" s="470" t="str">
        <f t="shared" si="1"/>
        <v/>
      </c>
      <c r="H30" s="448" t="s">
        <v>153</v>
      </c>
      <c r="I30" s="305" t="s">
        <v>152</v>
      </c>
      <c r="J30" s="304"/>
      <c r="K30" s="304"/>
      <c r="L30" s="303"/>
      <c r="M30" s="245"/>
    </row>
    <row r="31" spans="2:16">
      <c r="B31" s="467"/>
      <c r="C31" s="270" t="s">
        <v>151</v>
      </c>
      <c r="D31" s="317" t="s">
        <v>150</v>
      </c>
      <c r="E31" s="316">
        <f>SUM(E24:E30)</f>
        <v>223155</v>
      </c>
      <c r="F31" s="315">
        <f t="shared" si="0"/>
        <v>69735.9375</v>
      </c>
      <c r="G31" s="471">
        <f t="shared" si="1"/>
        <v>0.26913771727122299</v>
      </c>
      <c r="H31" s="449" t="s">
        <v>149</v>
      </c>
      <c r="I31" s="302"/>
      <c r="J31" s="314"/>
      <c r="K31" s="314"/>
      <c r="L31" s="313"/>
      <c r="M31" s="218"/>
    </row>
    <row r="32" spans="2:16">
      <c r="B32" s="467"/>
      <c r="C32" s="270"/>
      <c r="D32" s="249" t="s">
        <v>148</v>
      </c>
      <c r="E32" s="282">
        <f>E13+E23+E31</f>
        <v>382110</v>
      </c>
      <c r="F32" s="247">
        <f t="shared" si="0"/>
        <v>119409.375</v>
      </c>
      <c r="G32" s="472">
        <f t="shared" si="1"/>
        <v>0.46084655574155642</v>
      </c>
      <c r="H32" s="312" t="s">
        <v>147</v>
      </c>
      <c r="I32" s="312"/>
      <c r="J32" s="312"/>
      <c r="K32" s="312"/>
      <c r="L32" s="311"/>
      <c r="M32" s="227"/>
    </row>
    <row r="33" spans="2:13">
      <c r="B33" s="467"/>
      <c r="C33" s="270"/>
      <c r="D33" s="310" t="s">
        <v>146</v>
      </c>
      <c r="E33" s="233">
        <f>ROUND((3192*36.261),0)</f>
        <v>115745</v>
      </c>
      <c r="F33" s="232">
        <f t="shared" si="0"/>
        <v>36170.3125</v>
      </c>
      <c r="G33" s="470">
        <f t="shared" si="1"/>
        <v>0.13959510244250725</v>
      </c>
      <c r="H33" s="447" t="s">
        <v>146</v>
      </c>
      <c r="I33" s="309"/>
      <c r="J33" s="308"/>
      <c r="K33" s="308"/>
      <c r="L33" s="307"/>
      <c r="M33" s="245"/>
    </row>
    <row r="34" spans="2:13">
      <c r="B34" s="467"/>
      <c r="C34" s="270"/>
      <c r="D34" s="239" t="s">
        <v>145</v>
      </c>
      <c r="E34" s="233">
        <f>ROUND((3192*8.01),0)</f>
        <v>25568</v>
      </c>
      <c r="F34" s="232">
        <f t="shared" si="0"/>
        <v>7990</v>
      </c>
      <c r="G34" s="470">
        <f t="shared" si="1"/>
        <v>3.0836473102510045E-2</v>
      </c>
      <c r="H34" s="447" t="s">
        <v>145</v>
      </c>
      <c r="I34" s="305"/>
      <c r="J34" s="304"/>
      <c r="K34" s="304"/>
      <c r="L34" s="303"/>
      <c r="M34" s="245"/>
    </row>
    <row r="35" spans="2:13">
      <c r="B35" s="467"/>
      <c r="C35" s="270"/>
      <c r="D35" s="239" t="s">
        <v>144</v>
      </c>
      <c r="E35" s="233">
        <f>ROUND((3192*24.071),0)</f>
        <v>76835</v>
      </c>
      <c r="F35" s="232">
        <f t="shared" si="0"/>
        <v>24010.9375</v>
      </c>
      <c r="G35" s="470">
        <f t="shared" si="1"/>
        <v>9.2667412814117625E-2</v>
      </c>
      <c r="H35" s="447" t="s">
        <v>144</v>
      </c>
      <c r="I35" s="305"/>
      <c r="J35" s="304"/>
      <c r="K35" s="304"/>
      <c r="L35" s="303"/>
      <c r="M35" s="245"/>
    </row>
    <row r="36" spans="2:13">
      <c r="B36" s="467"/>
      <c r="C36" s="270"/>
      <c r="D36" s="306" t="s">
        <v>143</v>
      </c>
      <c r="E36" s="233">
        <f>ROUND((3192*6.549),0)</f>
        <v>20904</v>
      </c>
      <c r="F36" s="232">
        <f t="shared" si="0"/>
        <v>6532.5</v>
      </c>
      <c r="G36" s="470">
        <f t="shared" si="1"/>
        <v>2.5211421845074702E-2</v>
      </c>
      <c r="H36" s="447" t="s">
        <v>142</v>
      </c>
      <c r="I36" s="305" t="s">
        <v>141</v>
      </c>
      <c r="J36" s="304"/>
      <c r="K36" s="304"/>
      <c r="L36" s="303"/>
      <c r="M36" s="245"/>
    </row>
    <row r="37" spans="2:13" ht="13.8" thickBot="1">
      <c r="B37" s="467"/>
      <c r="C37" s="270"/>
      <c r="D37" s="239"/>
      <c r="E37" s="231"/>
      <c r="F37" s="232" t="str">
        <f t="shared" si="0"/>
        <v/>
      </c>
      <c r="G37" s="470" t="str">
        <f t="shared" si="1"/>
        <v/>
      </c>
      <c r="H37" s="447" t="s">
        <v>140</v>
      </c>
      <c r="I37" s="302"/>
      <c r="J37" s="301"/>
      <c r="K37" s="301"/>
      <c r="L37" s="300"/>
      <c r="M37" s="245"/>
    </row>
    <row r="38" spans="2:13">
      <c r="B38" s="467"/>
      <c r="C38" s="270" t="s">
        <v>139</v>
      </c>
      <c r="D38" s="249" t="s">
        <v>138</v>
      </c>
      <c r="E38" s="299">
        <f>SUM(E33:E37)</f>
        <v>239052</v>
      </c>
      <c r="F38" s="247">
        <f t="shared" si="0"/>
        <v>74703.75</v>
      </c>
      <c r="G38" s="472">
        <f t="shared" si="1"/>
        <v>0.28831041020420961</v>
      </c>
      <c r="H38" s="443" t="s">
        <v>137</v>
      </c>
      <c r="I38" s="268" t="s">
        <v>116</v>
      </c>
      <c r="J38" s="267" t="s">
        <v>115</v>
      </c>
      <c r="K38" s="266" t="s">
        <v>114</v>
      </c>
      <c r="L38" s="265" t="s">
        <v>113</v>
      </c>
      <c r="M38" s="175"/>
    </row>
    <row r="39" spans="2:13">
      <c r="B39" s="467"/>
      <c r="C39" s="270"/>
      <c r="D39" s="298" t="s">
        <v>136</v>
      </c>
      <c r="E39" s="231">
        <v>35580</v>
      </c>
      <c r="F39" s="232">
        <f t="shared" si="0"/>
        <v>11118.75</v>
      </c>
      <c r="G39" s="470">
        <f t="shared" si="1"/>
        <v>4.29115188120818E-2</v>
      </c>
      <c r="H39" s="446" t="s">
        <v>135</v>
      </c>
      <c r="I39" s="231">
        <v>1940</v>
      </c>
      <c r="J39" s="257" t="s">
        <v>134</v>
      </c>
      <c r="K39" s="297">
        <f>IF(E39=0,"",E39/I39*1000)</f>
        <v>18340.206185567011</v>
      </c>
      <c r="L39" s="294" t="s">
        <v>82</v>
      </c>
      <c r="M39" s="251"/>
    </row>
    <row r="40" spans="2:13">
      <c r="B40" s="467"/>
      <c r="C40" s="270"/>
      <c r="D40" s="239" t="s">
        <v>133</v>
      </c>
      <c r="E40" s="231"/>
      <c r="F40" s="232" t="str">
        <f t="shared" si="0"/>
        <v/>
      </c>
      <c r="G40" s="470" t="str">
        <f t="shared" si="1"/>
        <v/>
      </c>
      <c r="H40" s="446"/>
      <c r="I40" s="231"/>
      <c r="J40" s="257"/>
      <c r="K40" s="256" t="str">
        <f>IF(E40=0,"",E40/I40*1000)</f>
        <v/>
      </c>
      <c r="L40" s="295" t="str">
        <f>IF(I40=0,"",I40/(E$8-E$7))</f>
        <v/>
      </c>
      <c r="M40" s="236"/>
    </row>
    <row r="41" spans="2:13" hidden="1">
      <c r="B41" s="467"/>
      <c r="C41" s="270"/>
      <c r="D41" s="239" t="s">
        <v>132</v>
      </c>
      <c r="E41" s="231"/>
      <c r="F41" s="232" t="str">
        <f t="shared" si="0"/>
        <v/>
      </c>
      <c r="G41" s="473" t="str">
        <f t="shared" si="1"/>
        <v/>
      </c>
      <c r="H41" s="446"/>
      <c r="I41" s="231"/>
      <c r="J41" s="296"/>
      <c r="K41" s="256" t="str">
        <f>IF(E41=0,"",E41/I41*1000)</f>
        <v/>
      </c>
      <c r="L41" s="295" t="str">
        <f>IF(I41=0,"",I41/(E$8-E$7))</f>
        <v/>
      </c>
      <c r="M41" s="236"/>
    </row>
    <row r="42" spans="2:13">
      <c r="B42" s="467"/>
      <c r="C42" s="270"/>
      <c r="D42" s="239" t="s">
        <v>131</v>
      </c>
      <c r="E42" s="231"/>
      <c r="F42" s="232" t="str">
        <f t="shared" si="0"/>
        <v/>
      </c>
      <c r="G42" s="473" t="str">
        <f t="shared" si="1"/>
        <v/>
      </c>
      <c r="H42" s="446"/>
      <c r="I42" s="231"/>
      <c r="J42" s="257"/>
      <c r="K42" s="256" t="str">
        <f>IF(E42=0,"",E42/I42*1000)</f>
        <v/>
      </c>
      <c r="L42" s="294" t="s">
        <v>81</v>
      </c>
      <c r="M42" s="251"/>
    </row>
    <row r="43" spans="2:13" hidden="1">
      <c r="B43" s="467"/>
      <c r="C43" s="270"/>
      <c r="D43" s="239" t="s">
        <v>130</v>
      </c>
      <c r="E43" s="231"/>
      <c r="F43" s="232" t="str">
        <f t="shared" ref="F43:F67" si="3">IF(E43=0,"",E43/$F$7*1000)</f>
        <v/>
      </c>
      <c r="G43" s="474" t="str">
        <f t="shared" ref="G43:G67" si="4">IF(E43=0,"",E43/$E$53)</f>
        <v/>
      </c>
      <c r="H43" s="446"/>
      <c r="I43" s="231"/>
      <c r="J43" s="257"/>
      <c r="K43" s="256" t="str">
        <f>IF(E43=0,"",E43/I43*1000)</f>
        <v/>
      </c>
      <c r="L43" s="294" t="s">
        <v>81</v>
      </c>
      <c r="M43" s="251"/>
    </row>
    <row r="44" spans="2:13" hidden="1">
      <c r="B44" s="467"/>
      <c r="C44" s="270"/>
      <c r="D44" s="239" t="s">
        <v>129</v>
      </c>
      <c r="E44" s="231"/>
      <c r="F44" s="232" t="str">
        <f t="shared" si="3"/>
        <v/>
      </c>
      <c r="G44" s="470" t="str">
        <f t="shared" si="4"/>
        <v/>
      </c>
      <c r="H44" s="446"/>
      <c r="I44" s="231"/>
      <c r="J44" s="257"/>
      <c r="K44" s="256" t="str">
        <f>IF(E44=0,"",E44/I44*1000)</f>
        <v/>
      </c>
      <c r="L44" s="294" t="s">
        <v>81</v>
      </c>
      <c r="M44" s="251"/>
    </row>
    <row r="45" spans="2:13" ht="13.8" thickBot="1">
      <c r="B45" s="467"/>
      <c r="C45" s="270"/>
      <c r="D45" s="293"/>
      <c r="E45" s="231"/>
      <c r="F45" s="232" t="str">
        <f t="shared" si="3"/>
        <v/>
      </c>
      <c r="G45" s="475" t="str">
        <f t="shared" si="4"/>
        <v/>
      </c>
      <c r="H45" s="450"/>
      <c r="I45" s="222"/>
      <c r="J45" s="292"/>
      <c r="K45" s="291" t="str">
        <f>IF(E45=0,"",E45/I45*1000)</f>
        <v/>
      </c>
      <c r="L45" s="290" t="s">
        <v>81</v>
      </c>
      <c r="M45" s="251"/>
    </row>
    <row r="46" spans="2:13" ht="14.4">
      <c r="B46" s="467"/>
      <c r="C46" s="270" t="s">
        <v>128</v>
      </c>
      <c r="D46" s="249" t="s">
        <v>127</v>
      </c>
      <c r="E46" s="282">
        <f>SUM(E39:E45)</f>
        <v>35580</v>
      </c>
      <c r="F46" s="247">
        <f t="shared" si="3"/>
        <v>11118.75</v>
      </c>
      <c r="G46" s="472">
        <f t="shared" si="4"/>
        <v>4.29115188120818E-2</v>
      </c>
      <c r="H46" s="451" t="s">
        <v>126</v>
      </c>
      <c r="I46" s="289"/>
      <c r="J46" s="288"/>
      <c r="K46" s="287"/>
      <c r="L46" s="286"/>
      <c r="M46" s="284"/>
    </row>
    <row r="47" spans="2:13" ht="14.4">
      <c r="B47" s="467"/>
      <c r="C47" s="270"/>
      <c r="D47" s="249" t="s">
        <v>125</v>
      </c>
      <c r="E47" s="282">
        <f>E32+E38+E46</f>
        <v>656742</v>
      </c>
      <c r="F47" s="247">
        <f t="shared" si="3"/>
        <v>205231.875</v>
      </c>
      <c r="G47" s="472">
        <f t="shared" si="4"/>
        <v>0.79206848475784786</v>
      </c>
      <c r="H47" s="218"/>
      <c r="I47" s="271"/>
      <c r="J47" s="284"/>
      <c r="K47" s="278"/>
      <c r="L47" s="285"/>
      <c r="M47" s="284"/>
    </row>
    <row r="48" spans="2:13">
      <c r="B48" s="467"/>
      <c r="C48" s="270"/>
      <c r="D48" s="239" t="s">
        <v>124</v>
      </c>
      <c r="E48" s="233">
        <v>27112</v>
      </c>
      <c r="F48" s="232">
        <f t="shared" si="3"/>
        <v>8472.5</v>
      </c>
      <c r="G48" s="470">
        <f t="shared" si="4"/>
        <v>3.269862557709842E-2</v>
      </c>
      <c r="H48" s="452"/>
      <c r="I48" s="280"/>
      <c r="J48" s="280"/>
      <c r="K48" s="280"/>
      <c r="L48" s="283"/>
      <c r="M48" s="271"/>
    </row>
    <row r="49" spans="2:13">
      <c r="B49" s="467"/>
      <c r="C49" s="270"/>
      <c r="D49" s="239" t="s">
        <v>123</v>
      </c>
      <c r="E49" s="233">
        <v>145294</v>
      </c>
      <c r="F49" s="232">
        <f t="shared" si="3"/>
        <v>45404.375</v>
      </c>
      <c r="G49" s="470">
        <f t="shared" si="4"/>
        <v>0.17523288966505376</v>
      </c>
      <c r="H49" s="452"/>
      <c r="I49" s="280"/>
      <c r="J49" s="280"/>
      <c r="K49" s="280"/>
      <c r="L49" s="283"/>
      <c r="M49" s="271"/>
    </row>
    <row r="50" spans="2:13">
      <c r="B50" s="467"/>
      <c r="C50" s="270"/>
      <c r="D50" s="239" t="s">
        <v>122</v>
      </c>
      <c r="E50" s="233"/>
      <c r="F50" s="232" t="str">
        <f t="shared" si="3"/>
        <v/>
      </c>
      <c r="G50" s="470" t="str">
        <f t="shared" si="4"/>
        <v/>
      </c>
      <c r="H50" s="452"/>
      <c r="I50" s="280"/>
      <c r="J50" s="281"/>
      <c r="K50" s="280"/>
      <c r="L50" s="279"/>
      <c r="M50" s="278"/>
    </row>
    <row r="51" spans="2:13">
      <c r="B51" s="467"/>
      <c r="C51" s="270" t="s">
        <v>121</v>
      </c>
      <c r="D51" s="249" t="s">
        <v>120</v>
      </c>
      <c r="E51" s="282">
        <f>SUM(E48:E50)</f>
        <v>172406</v>
      </c>
      <c r="F51" s="247">
        <f t="shared" si="3"/>
        <v>53876.875</v>
      </c>
      <c r="G51" s="472">
        <f t="shared" si="4"/>
        <v>0.2079315152421522</v>
      </c>
      <c r="H51" s="452"/>
      <c r="I51" s="280"/>
      <c r="J51" s="281"/>
      <c r="K51" s="280"/>
      <c r="L51" s="279"/>
      <c r="M51" s="278"/>
    </row>
    <row r="52" spans="2:13" ht="13.8" thickBot="1">
      <c r="B52" s="467"/>
      <c r="C52" s="270"/>
      <c r="D52" s="277" t="s">
        <v>119</v>
      </c>
      <c r="E52" s="276"/>
      <c r="F52" s="275" t="str">
        <f t="shared" si="3"/>
        <v/>
      </c>
      <c r="G52" s="476" t="str">
        <f t="shared" si="4"/>
        <v/>
      </c>
      <c r="H52" s="453"/>
      <c r="I52" s="274"/>
      <c r="J52" s="273"/>
      <c r="K52" s="273"/>
      <c r="L52" s="272"/>
      <c r="M52" s="271"/>
    </row>
    <row r="53" spans="2:13" ht="13.8" thickBot="1">
      <c r="B53" s="467"/>
      <c r="C53" s="270"/>
      <c r="D53" s="225" t="s">
        <v>118</v>
      </c>
      <c r="E53" s="269">
        <f>E47+E51</f>
        <v>829148</v>
      </c>
      <c r="F53" s="223">
        <f t="shared" si="3"/>
        <v>259108.75</v>
      </c>
      <c r="G53" s="477">
        <f t="shared" si="4"/>
        <v>1</v>
      </c>
      <c r="H53" s="443" t="s">
        <v>117</v>
      </c>
      <c r="I53" s="268" t="s">
        <v>116</v>
      </c>
      <c r="J53" s="267" t="s">
        <v>115</v>
      </c>
      <c r="K53" s="266" t="s">
        <v>114</v>
      </c>
      <c r="L53" s="265" t="s">
        <v>113</v>
      </c>
      <c r="M53" s="175"/>
    </row>
    <row r="54" spans="2:13" ht="13.5" customHeight="1">
      <c r="B54" s="467"/>
      <c r="C54" s="264" t="s">
        <v>112</v>
      </c>
      <c r="D54" s="263" t="s">
        <v>111</v>
      </c>
      <c r="E54" s="262">
        <v>20178</v>
      </c>
      <c r="F54" s="261">
        <f t="shared" si="3"/>
        <v>6305.625</v>
      </c>
      <c r="G54" s="478">
        <f t="shared" si="4"/>
        <v>2.4335824243681466E-2</v>
      </c>
      <c r="H54" s="454" t="s">
        <v>110</v>
      </c>
      <c r="I54" s="231">
        <v>1600</v>
      </c>
      <c r="J54" s="257" t="s">
        <v>109</v>
      </c>
      <c r="K54" s="260">
        <f>IF(E54=0,"",E54/I54*1000)</f>
        <v>12611.25</v>
      </c>
      <c r="L54" s="259">
        <f>IF(I54=0,"",I54/$E$7)</f>
        <v>1</v>
      </c>
      <c r="M54" s="236"/>
    </row>
    <row r="55" spans="2:13">
      <c r="B55" s="467"/>
      <c r="C55" s="235"/>
      <c r="D55" s="255" t="s">
        <v>105</v>
      </c>
      <c r="E55" s="233">
        <v>3842</v>
      </c>
      <c r="F55" s="232">
        <f t="shared" si="3"/>
        <v>1200.625</v>
      </c>
      <c r="G55" s="470">
        <f t="shared" si="4"/>
        <v>4.6336721550314297E-3</v>
      </c>
      <c r="H55" s="454"/>
      <c r="I55" s="231"/>
      <c r="J55" s="257" t="s">
        <v>103</v>
      </c>
      <c r="K55" s="256"/>
      <c r="L55" s="258" t="str">
        <f>IF(I55=0,"",I55/$E$7)</f>
        <v/>
      </c>
      <c r="M55" s="236"/>
    </row>
    <row r="56" spans="2:13">
      <c r="B56" s="467"/>
      <c r="C56" s="235"/>
      <c r="D56" s="255" t="s">
        <v>102</v>
      </c>
      <c r="E56" s="233">
        <v>45405</v>
      </c>
      <c r="F56" s="232">
        <f t="shared" si="3"/>
        <v>14189.0625</v>
      </c>
      <c r="G56" s="470">
        <f t="shared" si="4"/>
        <v>5.4761031806143175E-2</v>
      </c>
      <c r="H56" s="454" t="s">
        <v>108</v>
      </c>
      <c r="I56" s="231">
        <v>1957</v>
      </c>
      <c r="J56" s="257" t="s">
        <v>98</v>
      </c>
      <c r="K56" s="241">
        <f>IF(E56=0,"",E56/I56*1000)</f>
        <v>23201.328564128769</v>
      </c>
      <c r="L56" s="240">
        <f>IF(I56=0,"",I56/$F$7)</f>
        <v>0.61156250000000001</v>
      </c>
      <c r="M56" s="236"/>
    </row>
    <row r="57" spans="2:13">
      <c r="B57" s="467"/>
      <c r="C57" s="235"/>
      <c r="D57" s="255" t="s">
        <v>100</v>
      </c>
      <c r="E57" s="233">
        <v>382</v>
      </c>
      <c r="F57" s="232">
        <f t="shared" si="3"/>
        <v>119.375</v>
      </c>
      <c r="G57" s="470">
        <f t="shared" si="4"/>
        <v>4.6071388943831501E-4</v>
      </c>
      <c r="H57" s="454"/>
      <c r="I57" s="231"/>
      <c r="J57" s="257"/>
      <c r="K57" s="256"/>
      <c r="L57" s="237" t="str">
        <f>IF(I57=0,"",I57/$E$7)</f>
        <v/>
      </c>
      <c r="M57" s="236"/>
    </row>
    <row r="58" spans="2:13">
      <c r="B58" s="467"/>
      <c r="C58" s="235"/>
      <c r="D58" s="255" t="s">
        <v>97</v>
      </c>
      <c r="E58" s="233">
        <v>39842</v>
      </c>
      <c r="F58" s="232">
        <f t="shared" si="3"/>
        <v>12450.625</v>
      </c>
      <c r="G58" s="470">
        <f t="shared" si="4"/>
        <v>4.805173503403494E-2</v>
      </c>
      <c r="H58" s="454"/>
      <c r="I58" s="231"/>
      <c r="J58" s="238"/>
      <c r="K58" s="229"/>
      <c r="L58" s="237" t="str">
        <f>IF(I58=0,"",I58/$F$7)</f>
        <v/>
      </c>
      <c r="M58" s="236"/>
    </row>
    <row r="59" spans="2:13">
      <c r="B59" s="467"/>
      <c r="C59" s="235"/>
      <c r="D59" s="254" t="s">
        <v>95</v>
      </c>
      <c r="E59" s="253">
        <v>7164</v>
      </c>
      <c r="F59" s="252">
        <f t="shared" si="3"/>
        <v>2238.75</v>
      </c>
      <c r="G59" s="479">
        <f t="shared" si="4"/>
        <v>8.6401945129216985E-3</v>
      </c>
      <c r="H59" s="455"/>
      <c r="I59" s="231"/>
      <c r="J59" s="238"/>
      <c r="K59" s="229"/>
      <c r="L59" s="237" t="str">
        <f>IF(I59=0,"",I59/$F$7)</f>
        <v/>
      </c>
      <c r="M59" s="251"/>
    </row>
    <row r="60" spans="2:13">
      <c r="B60" s="467"/>
      <c r="C60" s="250"/>
      <c r="D60" s="249" t="s">
        <v>107</v>
      </c>
      <c r="E60" s="248">
        <f>SUM(E54:E59)</f>
        <v>116813</v>
      </c>
      <c r="F60" s="247">
        <f t="shared" si="3"/>
        <v>36504.0625</v>
      </c>
      <c r="G60" s="480">
        <f t="shared" si="4"/>
        <v>0.14088317164125103</v>
      </c>
      <c r="H60" s="455"/>
      <c r="I60" s="231"/>
      <c r="J60" s="238"/>
      <c r="K60" s="229"/>
      <c r="L60" s="246"/>
      <c r="M60" s="245"/>
    </row>
    <row r="61" spans="2:13" ht="13.5" customHeight="1">
      <c r="B61" s="467"/>
      <c r="C61" s="244" t="s">
        <v>106</v>
      </c>
      <c r="D61" s="239" t="s">
        <v>105</v>
      </c>
      <c r="E61" s="243">
        <v>20947</v>
      </c>
      <c r="F61" s="242">
        <f t="shared" si="3"/>
        <v>6545.9375</v>
      </c>
      <c r="G61" s="481">
        <f t="shared" si="4"/>
        <v>2.5263282309069067E-2</v>
      </c>
      <c r="H61" s="455" t="s">
        <v>104</v>
      </c>
      <c r="I61" s="231">
        <v>3192</v>
      </c>
      <c r="J61" s="238" t="s">
        <v>103</v>
      </c>
      <c r="K61" s="241">
        <f>IF(E61=0,"",E61/I61*1000)</f>
        <v>6562.3433583959895</v>
      </c>
      <c r="L61" s="240">
        <f>IF(I61=0,"",I61/$F$7)</f>
        <v>0.99750000000000005</v>
      </c>
      <c r="M61" s="236"/>
    </row>
    <row r="62" spans="2:13">
      <c r="B62" s="467"/>
      <c r="C62" s="235"/>
      <c r="D62" s="239" t="s">
        <v>102</v>
      </c>
      <c r="E62" s="233">
        <v>19615</v>
      </c>
      <c r="F62" s="232">
        <f t="shared" si="3"/>
        <v>6129.6875</v>
      </c>
      <c r="G62" s="470">
        <f t="shared" si="4"/>
        <v>2.3656813982545939E-2</v>
      </c>
      <c r="H62" s="455" t="s">
        <v>101</v>
      </c>
      <c r="I62" s="231">
        <v>4164</v>
      </c>
      <c r="J62" s="238" t="s">
        <v>98</v>
      </c>
      <c r="K62" s="241">
        <f>IF(E62=0,"",E62/I62*1000)</f>
        <v>4710.6147934678193</v>
      </c>
      <c r="L62" s="240">
        <f>IF(I62=0,"",I62/$F$7)</f>
        <v>1.30125</v>
      </c>
      <c r="M62" s="236"/>
    </row>
    <row r="63" spans="2:13">
      <c r="B63" s="467"/>
      <c r="C63" s="235"/>
      <c r="D63" s="239" t="s">
        <v>100</v>
      </c>
      <c r="E63" s="233">
        <v>13685</v>
      </c>
      <c r="F63" s="232">
        <f t="shared" si="3"/>
        <v>4276.5625</v>
      </c>
      <c r="G63" s="470">
        <f t="shared" si="4"/>
        <v>1.6504894180532307E-2</v>
      </c>
      <c r="H63" s="455" t="s">
        <v>99</v>
      </c>
      <c r="I63" s="231">
        <v>3192</v>
      </c>
      <c r="J63" s="238" t="s">
        <v>98</v>
      </c>
      <c r="K63" s="241">
        <f>IF(E63=0,"",E63/I63*1000)</f>
        <v>4287.2807017543864</v>
      </c>
      <c r="L63" s="240">
        <f>IF(I63=0,"",I63/$F$7)</f>
        <v>0.99750000000000005</v>
      </c>
      <c r="M63" s="236"/>
    </row>
    <row r="64" spans="2:13">
      <c r="B64" s="467"/>
      <c r="C64" s="235"/>
      <c r="D64" s="239" t="s">
        <v>97</v>
      </c>
      <c r="E64" s="233">
        <v>10914</v>
      </c>
      <c r="F64" s="232">
        <f t="shared" si="3"/>
        <v>3410.625</v>
      </c>
      <c r="G64" s="470">
        <f t="shared" si="4"/>
        <v>1.316290939615123E-2</v>
      </c>
      <c r="H64" s="455"/>
      <c r="I64" s="231"/>
      <c r="J64" s="238"/>
      <c r="K64" s="229"/>
      <c r="L64" s="237"/>
      <c r="M64" s="236"/>
    </row>
    <row r="65" spans="2:13">
      <c r="B65" s="467"/>
      <c r="C65" s="235"/>
      <c r="D65" s="239" t="s">
        <v>96</v>
      </c>
      <c r="E65" s="233">
        <v>3699</v>
      </c>
      <c r="F65" s="232">
        <f t="shared" si="3"/>
        <v>1155.9375</v>
      </c>
      <c r="G65" s="470">
        <f t="shared" si="4"/>
        <v>4.4612059608176106E-3</v>
      </c>
      <c r="H65" s="455"/>
      <c r="I65" s="231"/>
      <c r="J65" s="238"/>
      <c r="K65" s="229"/>
      <c r="L65" s="237"/>
      <c r="M65" s="236"/>
    </row>
    <row r="66" spans="2:13">
      <c r="B66" s="467"/>
      <c r="C66" s="235"/>
      <c r="D66" s="234" t="s">
        <v>95</v>
      </c>
      <c r="E66" s="233">
        <v>37482</v>
      </c>
      <c r="F66" s="232">
        <f t="shared" si="3"/>
        <v>11713.125</v>
      </c>
      <c r="G66" s="470">
        <f t="shared" si="4"/>
        <v>4.5205439800855819E-2</v>
      </c>
      <c r="H66" s="455"/>
      <c r="I66" s="231"/>
      <c r="J66" s="230"/>
      <c r="K66" s="229"/>
      <c r="L66" s="228"/>
      <c r="M66" s="227"/>
    </row>
    <row r="67" spans="2:13" ht="13.8" thickBot="1">
      <c r="B67" s="467"/>
      <c r="C67" s="226"/>
      <c r="D67" s="225" t="s">
        <v>94</v>
      </c>
      <c r="E67" s="224">
        <f>SUM(E61:E66)</f>
        <v>106342</v>
      </c>
      <c r="F67" s="223">
        <f t="shared" si="3"/>
        <v>33231.875</v>
      </c>
      <c r="G67" s="482">
        <f t="shared" si="4"/>
        <v>0.12825454562997196</v>
      </c>
      <c r="H67" s="456"/>
      <c r="I67" s="222"/>
      <c r="J67" s="221"/>
      <c r="K67" s="220"/>
      <c r="L67" s="219"/>
      <c r="M67" s="218"/>
    </row>
    <row r="68" spans="2:13">
      <c r="B68" s="467"/>
      <c r="C68" s="522" t="s">
        <v>93</v>
      </c>
      <c r="D68" s="523"/>
      <c r="E68" s="523"/>
      <c r="F68" s="523"/>
      <c r="G68" s="524"/>
      <c r="H68" s="217" t="s">
        <v>92</v>
      </c>
      <c r="I68" s="217"/>
      <c r="J68" s="217"/>
      <c r="K68" s="217"/>
      <c r="L68" s="216"/>
      <c r="M68" s="215"/>
    </row>
    <row r="69" spans="2:13">
      <c r="B69" s="467"/>
      <c r="C69" s="214"/>
      <c r="D69" s="213" t="s">
        <v>91</v>
      </c>
      <c r="E69" s="210" t="s">
        <v>68</v>
      </c>
      <c r="F69" s="212" t="s">
        <v>90</v>
      </c>
      <c r="G69" s="483" t="s">
        <v>89</v>
      </c>
      <c r="H69" s="457" t="s">
        <v>88</v>
      </c>
      <c r="I69" s="212" t="s">
        <v>87</v>
      </c>
      <c r="J69" s="211" t="s">
        <v>86</v>
      </c>
      <c r="K69" s="210" t="s">
        <v>85</v>
      </c>
      <c r="L69" s="209" t="s">
        <v>84</v>
      </c>
      <c r="M69" s="175"/>
    </row>
    <row r="70" spans="2:13">
      <c r="B70" s="467"/>
      <c r="C70" s="208" t="s">
        <v>83</v>
      </c>
      <c r="D70" s="205">
        <v>2674</v>
      </c>
      <c r="E70" s="201">
        <f>D70/$F$7</f>
        <v>0.83562499999999995</v>
      </c>
      <c r="F70" s="207" t="s">
        <v>81</v>
      </c>
      <c r="G70" s="484"/>
      <c r="H70" s="458"/>
      <c r="I70" s="199"/>
      <c r="J70" s="198"/>
      <c r="K70" s="197" t="s">
        <v>81</v>
      </c>
      <c r="L70" s="206"/>
      <c r="M70" s="186"/>
    </row>
    <row r="71" spans="2:13">
      <c r="B71" s="467"/>
      <c r="C71" s="203" t="s">
        <v>63</v>
      </c>
      <c r="D71" s="205">
        <v>13489</v>
      </c>
      <c r="E71" s="201">
        <f>D71/$F$7</f>
        <v>4.2153124999999996</v>
      </c>
      <c r="F71" s="200">
        <f>D71/D70</f>
        <v>5.0445026178010473</v>
      </c>
      <c r="G71" s="484"/>
      <c r="H71" s="459"/>
      <c r="I71" s="204"/>
      <c r="J71" s="198"/>
      <c r="K71" s="197" t="s">
        <v>82</v>
      </c>
      <c r="L71" s="196" t="s">
        <v>82</v>
      </c>
      <c r="M71" s="195"/>
    </row>
    <row r="72" spans="2:13">
      <c r="B72" s="467"/>
      <c r="C72" s="203" t="s">
        <v>61</v>
      </c>
      <c r="D72" s="202">
        <v>330</v>
      </c>
      <c r="E72" s="201">
        <f>D72/$F$7*1000</f>
        <v>103.125</v>
      </c>
      <c r="F72" s="200">
        <f>D72/D70*1000</f>
        <v>123.41062079281974</v>
      </c>
      <c r="G72" s="484"/>
      <c r="H72" s="458"/>
      <c r="I72" s="199"/>
      <c r="J72" s="198"/>
      <c r="K72" s="197" t="s">
        <v>82</v>
      </c>
      <c r="L72" s="196" t="s">
        <v>81</v>
      </c>
      <c r="M72" s="195"/>
    </row>
    <row r="73" spans="2:13" ht="13.8" thickBot="1">
      <c r="B73" s="467"/>
      <c r="C73" s="194" t="s">
        <v>59</v>
      </c>
      <c r="D73" s="193">
        <v>6.4</v>
      </c>
      <c r="E73" s="192">
        <f>D73/$F$7*1000</f>
        <v>2</v>
      </c>
      <c r="F73" s="191" t="s">
        <v>81</v>
      </c>
      <c r="G73" s="485"/>
      <c r="H73" s="460"/>
      <c r="I73" s="190"/>
      <c r="J73" s="189" t="s">
        <v>81</v>
      </c>
      <c r="K73" s="188"/>
      <c r="L73" s="187"/>
      <c r="M73" s="186"/>
    </row>
    <row r="74" spans="2:13">
      <c r="B74" s="467"/>
      <c r="C74" s="525" t="s">
        <v>80</v>
      </c>
      <c r="D74" s="526"/>
      <c r="E74" s="526"/>
      <c r="F74" s="526"/>
      <c r="G74" s="527"/>
      <c r="H74" s="185" t="s">
        <v>79</v>
      </c>
      <c r="I74" s="185"/>
      <c r="J74" s="185"/>
      <c r="K74" s="185"/>
      <c r="L74" s="184"/>
    </row>
    <row r="75" spans="2:13" ht="12" customHeight="1">
      <c r="B75" s="467"/>
      <c r="C75" s="177" t="s">
        <v>78</v>
      </c>
      <c r="D75" s="176"/>
      <c r="E75" s="174" t="s">
        <v>77</v>
      </c>
      <c r="F75" s="174" t="s">
        <v>67</v>
      </c>
      <c r="G75" s="486" t="s">
        <v>76</v>
      </c>
      <c r="H75" s="158" t="s">
        <v>75</v>
      </c>
      <c r="I75" s="157"/>
      <c r="J75" s="157"/>
      <c r="K75" s="157"/>
      <c r="L75" s="156"/>
    </row>
    <row r="76" spans="2:13" ht="12" customHeight="1">
      <c r="B76" s="467"/>
      <c r="C76" s="166" t="s">
        <v>74</v>
      </c>
      <c r="D76" s="173">
        <v>960</v>
      </c>
      <c r="E76" s="183">
        <f>D76/$E$7</f>
        <v>0.6</v>
      </c>
      <c r="F76" s="171">
        <f>K16</f>
        <v>11505.75514475061</v>
      </c>
      <c r="G76" s="487">
        <f>ROUND((E76*F76),0)</f>
        <v>6903</v>
      </c>
      <c r="H76" s="158" t="s">
        <v>73</v>
      </c>
      <c r="I76" s="157"/>
      <c r="J76" s="157"/>
      <c r="K76" s="157"/>
      <c r="L76" s="156"/>
    </row>
    <row r="77" spans="2:13" ht="12" customHeight="1">
      <c r="B77" s="467"/>
      <c r="C77" s="166" t="s">
        <v>63</v>
      </c>
      <c r="D77" s="170">
        <v>2555</v>
      </c>
      <c r="E77" s="182">
        <f>D77/$E$7</f>
        <v>1.596875</v>
      </c>
      <c r="F77" s="168">
        <f>K17</f>
        <v>3832.8267477203644</v>
      </c>
      <c r="G77" s="487">
        <f>ROUND((E77*F77),0)</f>
        <v>6121</v>
      </c>
      <c r="H77" s="158" t="s">
        <v>72</v>
      </c>
      <c r="I77" s="157"/>
      <c r="J77" s="157"/>
      <c r="K77" s="157"/>
      <c r="L77" s="156"/>
    </row>
    <row r="78" spans="2:13" ht="12" customHeight="1">
      <c r="B78" s="467"/>
      <c r="C78" s="162" t="s">
        <v>61</v>
      </c>
      <c r="D78" s="181">
        <f>ROUND((D76*F72/1000),0)</f>
        <v>118</v>
      </c>
      <c r="E78" s="180">
        <f>D78/$E$7</f>
        <v>7.3749999999999996E-2</v>
      </c>
      <c r="F78" s="179">
        <f>K18</f>
        <v>86875.757575757569</v>
      </c>
      <c r="G78" s="488">
        <f>ROUND((E78*F78),0)</f>
        <v>6407</v>
      </c>
      <c r="H78" s="158" t="s">
        <v>71</v>
      </c>
      <c r="I78" s="157"/>
      <c r="J78" s="157"/>
      <c r="K78" s="157"/>
      <c r="L78" s="156"/>
    </row>
    <row r="79" spans="2:13" ht="12" customHeight="1">
      <c r="B79" s="467"/>
      <c r="C79" s="166"/>
      <c r="D79" s="176" t="s">
        <v>57</v>
      </c>
      <c r="E79" s="178"/>
      <c r="F79" s="176"/>
      <c r="G79" s="489">
        <f>SUM(G76:G78)</f>
        <v>19431</v>
      </c>
      <c r="H79" s="158" t="s">
        <v>70</v>
      </c>
      <c r="I79" s="157"/>
      <c r="J79" s="157"/>
      <c r="K79" s="157"/>
      <c r="L79" s="156"/>
    </row>
    <row r="80" spans="2:13" ht="12" customHeight="1">
      <c r="B80" s="467"/>
      <c r="C80" s="177" t="s">
        <v>69</v>
      </c>
      <c r="D80" s="176"/>
      <c r="E80" s="175" t="s">
        <v>68</v>
      </c>
      <c r="F80" s="174" t="s">
        <v>67</v>
      </c>
      <c r="G80" s="490" t="s">
        <v>66</v>
      </c>
      <c r="H80" s="158"/>
      <c r="I80" s="157"/>
      <c r="J80" s="157"/>
      <c r="K80" s="157"/>
      <c r="L80" s="156"/>
    </row>
    <row r="81" spans="2:12" ht="12" customHeight="1">
      <c r="B81" s="467"/>
      <c r="C81" s="166" t="s">
        <v>65</v>
      </c>
      <c r="D81" s="173">
        <f>2867-D76</f>
        <v>1907</v>
      </c>
      <c r="E81" s="172">
        <f>D81/$F$7</f>
        <v>0.59593750000000001</v>
      </c>
      <c r="F81" s="171">
        <f>K16</f>
        <v>11505.75514475061</v>
      </c>
      <c r="G81" s="491">
        <f>ROUND((E81*F81),0)</f>
        <v>6857</v>
      </c>
      <c r="H81" s="158" t="s">
        <v>64</v>
      </c>
      <c r="I81" s="157"/>
      <c r="J81" s="157"/>
      <c r="K81" s="157"/>
      <c r="L81" s="156"/>
    </row>
    <row r="82" spans="2:12" ht="12" customHeight="1">
      <c r="B82" s="467"/>
      <c r="C82" s="166" t="s">
        <v>63</v>
      </c>
      <c r="D82" s="170">
        <f>13489-D77</f>
        <v>10934</v>
      </c>
      <c r="E82" s="169">
        <f>D82/$F$7</f>
        <v>3.4168750000000001</v>
      </c>
      <c r="F82" s="168">
        <f>K17</f>
        <v>3832.8267477203644</v>
      </c>
      <c r="G82" s="491">
        <f>ROUND((E82*F82),0)</f>
        <v>13096</v>
      </c>
      <c r="H82" s="158" t="s">
        <v>62</v>
      </c>
      <c r="I82" s="157"/>
      <c r="J82" s="157"/>
      <c r="K82" s="157"/>
      <c r="L82" s="156"/>
    </row>
    <row r="83" spans="2:12" ht="12" customHeight="1">
      <c r="B83" s="467"/>
      <c r="C83" s="166" t="s">
        <v>61</v>
      </c>
      <c r="D83" s="165">
        <f>ROUND((D81*F72/1000),0)</f>
        <v>235</v>
      </c>
      <c r="E83" s="167">
        <f>D83/$F$7</f>
        <v>7.3437500000000003E-2</v>
      </c>
      <c r="F83" s="163">
        <f>K18</f>
        <v>86875.757575757569</v>
      </c>
      <c r="G83" s="491">
        <f>ROUND((E83*F83),0)</f>
        <v>6380</v>
      </c>
      <c r="H83" s="158" t="s">
        <v>60</v>
      </c>
      <c r="I83" s="157"/>
      <c r="J83" s="157"/>
      <c r="K83" s="157"/>
      <c r="L83" s="156"/>
    </row>
    <row r="84" spans="2:12" ht="12" customHeight="1">
      <c r="B84" s="467"/>
      <c r="C84" s="166" t="s">
        <v>59</v>
      </c>
      <c r="D84" s="165"/>
      <c r="E84" s="164">
        <f>L19</f>
        <v>2E-3</v>
      </c>
      <c r="F84" s="163">
        <f>K19</f>
        <v>319375</v>
      </c>
      <c r="G84" s="491">
        <f>ROUND((E84*F84),0)</f>
        <v>639</v>
      </c>
      <c r="H84" s="158"/>
      <c r="I84" s="157"/>
      <c r="J84" s="157"/>
      <c r="K84" s="157"/>
      <c r="L84" s="156"/>
    </row>
    <row r="85" spans="2:12" ht="12" customHeight="1">
      <c r="B85" s="467"/>
      <c r="C85" s="162" t="s">
        <v>58</v>
      </c>
      <c r="D85" s="161"/>
      <c r="E85" s="160"/>
      <c r="F85" s="159"/>
      <c r="G85" s="492">
        <f>F22</f>
        <v>2425</v>
      </c>
      <c r="H85" s="158"/>
      <c r="I85" s="157"/>
      <c r="J85" s="157"/>
      <c r="K85" s="157"/>
      <c r="L85" s="156"/>
    </row>
    <row r="86" spans="2:12" ht="12" customHeight="1" thickBot="1">
      <c r="B86" s="467"/>
      <c r="C86" s="155"/>
      <c r="D86" s="154" t="s">
        <v>57</v>
      </c>
      <c r="E86" s="154"/>
      <c r="F86" s="154"/>
      <c r="G86" s="493">
        <f>SUM(G81:G85)</f>
        <v>29397</v>
      </c>
      <c r="H86" s="153"/>
      <c r="I86" s="153"/>
      <c r="J86" s="153"/>
      <c r="K86" s="153"/>
      <c r="L86" s="152"/>
    </row>
    <row r="87" spans="2:12" ht="7.5" customHeight="1">
      <c r="B87" s="494"/>
      <c r="C87" s="495"/>
      <c r="D87" s="496"/>
      <c r="E87" s="496"/>
      <c r="F87" s="496"/>
      <c r="G87" s="497"/>
    </row>
    <row r="88" spans="2:12" ht="8.4" customHeight="1"/>
  </sheetData>
  <mergeCells count="3">
    <mergeCell ref="C68:G68"/>
    <mergeCell ref="C74:G74"/>
    <mergeCell ref="E3:G3"/>
  </mergeCells>
  <phoneticPr fontId="2"/>
  <dataValidations disablePrompts="1" count="3">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$O$6:$O$15</formula1>
    </dataValidation>
    <dataValidation imeMode="on" allowBlank="1" showInputMessage="1" showErrorMessage="1" sqref="O6:P15 JK6:JL15 TG6:TH15 ADC6:ADD15 AMY6:AMZ15 AWU6:AWV15 BGQ6:BGR15 BQM6:BQN15 CAI6:CAJ15 CKE6:CKF15 CUA6:CUB15 DDW6:DDX15 DNS6:DNT15 DXO6:DXP15 EHK6:EHL15 ERG6:ERH15 FBC6:FBD15 FKY6:FKZ15 FUU6:FUV15 GEQ6:GER15 GOM6:GON15 GYI6:GYJ15 HIE6:HIF15 HSA6:HSB15 IBW6:IBX15 ILS6:ILT15 IVO6:IVP15 JFK6:JFL15 JPG6:JPH15 JZC6:JZD15 KIY6:KIZ15 KSU6:KSV15 LCQ6:LCR15 LMM6:LMN15 LWI6:LWJ15 MGE6:MGF15 MQA6:MQB15 MZW6:MZX15 NJS6:NJT15 NTO6:NTP15 ODK6:ODL15 ONG6:ONH15 OXC6:OXD15 PGY6:PGZ15 PQU6:PQV15 QAQ6:QAR15 QKM6:QKN15 QUI6:QUJ15 REE6:REF15 ROA6:ROB15 RXW6:RXX15 SHS6:SHT15 SRO6:SRP15 TBK6:TBL15 TLG6:TLH15 TVC6:TVD15 UEY6:UEZ15 UOU6:UOV15 UYQ6:UYR15 VIM6:VIN15 VSI6:VSJ15 WCE6:WCF15 WMA6:WMB15 WVW6:WVX15 O65542:P65551 JK65542:JL65551 TG65542:TH65551 ADC65542:ADD65551 AMY65542:AMZ65551 AWU65542:AWV65551 BGQ65542:BGR65551 BQM65542:BQN65551 CAI65542:CAJ65551 CKE65542:CKF65551 CUA65542:CUB65551 DDW65542:DDX65551 DNS65542:DNT65551 DXO65542:DXP65551 EHK65542:EHL65551 ERG65542:ERH65551 FBC65542:FBD65551 FKY65542:FKZ65551 FUU65542:FUV65551 GEQ65542:GER65551 GOM65542:GON65551 GYI65542:GYJ65551 HIE65542:HIF65551 HSA65542:HSB65551 IBW65542:IBX65551 ILS65542:ILT65551 IVO65542:IVP65551 JFK65542:JFL65551 JPG65542:JPH65551 JZC65542:JZD65551 KIY65542:KIZ65551 KSU65542:KSV65551 LCQ65542:LCR65551 LMM65542:LMN65551 LWI65542:LWJ65551 MGE65542:MGF65551 MQA65542:MQB65551 MZW65542:MZX65551 NJS65542:NJT65551 NTO65542:NTP65551 ODK65542:ODL65551 ONG65542:ONH65551 OXC65542:OXD65551 PGY65542:PGZ65551 PQU65542:PQV65551 QAQ65542:QAR65551 QKM65542:QKN65551 QUI65542:QUJ65551 REE65542:REF65551 ROA65542:ROB65551 RXW65542:RXX65551 SHS65542:SHT65551 SRO65542:SRP65551 TBK65542:TBL65551 TLG65542:TLH65551 TVC65542:TVD65551 UEY65542:UEZ65551 UOU65542:UOV65551 UYQ65542:UYR65551 VIM65542:VIN65551 VSI65542:VSJ65551 WCE65542:WCF65551 WMA65542:WMB65551 WVW65542:WVX65551 O131078:P131087 JK131078:JL131087 TG131078:TH131087 ADC131078:ADD131087 AMY131078:AMZ131087 AWU131078:AWV131087 BGQ131078:BGR131087 BQM131078:BQN131087 CAI131078:CAJ131087 CKE131078:CKF131087 CUA131078:CUB131087 DDW131078:DDX131087 DNS131078:DNT131087 DXO131078:DXP131087 EHK131078:EHL131087 ERG131078:ERH131087 FBC131078:FBD131087 FKY131078:FKZ131087 FUU131078:FUV131087 GEQ131078:GER131087 GOM131078:GON131087 GYI131078:GYJ131087 HIE131078:HIF131087 HSA131078:HSB131087 IBW131078:IBX131087 ILS131078:ILT131087 IVO131078:IVP131087 JFK131078:JFL131087 JPG131078:JPH131087 JZC131078:JZD131087 KIY131078:KIZ131087 KSU131078:KSV131087 LCQ131078:LCR131087 LMM131078:LMN131087 LWI131078:LWJ131087 MGE131078:MGF131087 MQA131078:MQB131087 MZW131078:MZX131087 NJS131078:NJT131087 NTO131078:NTP131087 ODK131078:ODL131087 ONG131078:ONH131087 OXC131078:OXD131087 PGY131078:PGZ131087 PQU131078:PQV131087 QAQ131078:QAR131087 QKM131078:QKN131087 QUI131078:QUJ131087 REE131078:REF131087 ROA131078:ROB131087 RXW131078:RXX131087 SHS131078:SHT131087 SRO131078:SRP131087 TBK131078:TBL131087 TLG131078:TLH131087 TVC131078:TVD131087 UEY131078:UEZ131087 UOU131078:UOV131087 UYQ131078:UYR131087 VIM131078:VIN131087 VSI131078:VSJ131087 WCE131078:WCF131087 WMA131078:WMB131087 WVW131078:WVX131087 O196614:P196623 JK196614:JL196623 TG196614:TH196623 ADC196614:ADD196623 AMY196614:AMZ196623 AWU196614:AWV196623 BGQ196614:BGR196623 BQM196614:BQN196623 CAI196614:CAJ196623 CKE196614:CKF196623 CUA196614:CUB196623 DDW196614:DDX196623 DNS196614:DNT196623 DXO196614:DXP196623 EHK196614:EHL196623 ERG196614:ERH196623 FBC196614:FBD196623 FKY196614:FKZ196623 FUU196614:FUV196623 GEQ196614:GER196623 GOM196614:GON196623 GYI196614:GYJ196623 HIE196614:HIF196623 HSA196614:HSB196623 IBW196614:IBX196623 ILS196614:ILT196623 IVO196614:IVP196623 JFK196614:JFL196623 JPG196614:JPH196623 JZC196614:JZD196623 KIY196614:KIZ196623 KSU196614:KSV196623 LCQ196614:LCR196623 LMM196614:LMN196623 LWI196614:LWJ196623 MGE196614:MGF196623 MQA196614:MQB196623 MZW196614:MZX196623 NJS196614:NJT196623 NTO196614:NTP196623 ODK196614:ODL196623 ONG196614:ONH196623 OXC196614:OXD196623 PGY196614:PGZ196623 PQU196614:PQV196623 QAQ196614:QAR196623 QKM196614:QKN196623 QUI196614:QUJ196623 REE196614:REF196623 ROA196614:ROB196623 RXW196614:RXX196623 SHS196614:SHT196623 SRO196614:SRP196623 TBK196614:TBL196623 TLG196614:TLH196623 TVC196614:TVD196623 UEY196614:UEZ196623 UOU196614:UOV196623 UYQ196614:UYR196623 VIM196614:VIN196623 VSI196614:VSJ196623 WCE196614:WCF196623 WMA196614:WMB196623 WVW196614:WVX196623 O262150:P262159 JK262150:JL262159 TG262150:TH262159 ADC262150:ADD262159 AMY262150:AMZ262159 AWU262150:AWV262159 BGQ262150:BGR262159 BQM262150:BQN262159 CAI262150:CAJ262159 CKE262150:CKF262159 CUA262150:CUB262159 DDW262150:DDX262159 DNS262150:DNT262159 DXO262150:DXP262159 EHK262150:EHL262159 ERG262150:ERH262159 FBC262150:FBD262159 FKY262150:FKZ262159 FUU262150:FUV262159 GEQ262150:GER262159 GOM262150:GON262159 GYI262150:GYJ262159 HIE262150:HIF262159 HSA262150:HSB262159 IBW262150:IBX262159 ILS262150:ILT262159 IVO262150:IVP262159 JFK262150:JFL262159 JPG262150:JPH262159 JZC262150:JZD262159 KIY262150:KIZ262159 KSU262150:KSV262159 LCQ262150:LCR262159 LMM262150:LMN262159 LWI262150:LWJ262159 MGE262150:MGF262159 MQA262150:MQB262159 MZW262150:MZX262159 NJS262150:NJT262159 NTO262150:NTP262159 ODK262150:ODL262159 ONG262150:ONH262159 OXC262150:OXD262159 PGY262150:PGZ262159 PQU262150:PQV262159 QAQ262150:QAR262159 QKM262150:QKN262159 QUI262150:QUJ262159 REE262150:REF262159 ROA262150:ROB262159 RXW262150:RXX262159 SHS262150:SHT262159 SRO262150:SRP262159 TBK262150:TBL262159 TLG262150:TLH262159 TVC262150:TVD262159 UEY262150:UEZ262159 UOU262150:UOV262159 UYQ262150:UYR262159 VIM262150:VIN262159 VSI262150:VSJ262159 WCE262150:WCF262159 WMA262150:WMB262159 WVW262150:WVX262159 O327686:P327695 JK327686:JL327695 TG327686:TH327695 ADC327686:ADD327695 AMY327686:AMZ327695 AWU327686:AWV327695 BGQ327686:BGR327695 BQM327686:BQN327695 CAI327686:CAJ327695 CKE327686:CKF327695 CUA327686:CUB327695 DDW327686:DDX327695 DNS327686:DNT327695 DXO327686:DXP327695 EHK327686:EHL327695 ERG327686:ERH327695 FBC327686:FBD327695 FKY327686:FKZ327695 FUU327686:FUV327695 GEQ327686:GER327695 GOM327686:GON327695 GYI327686:GYJ327695 HIE327686:HIF327695 HSA327686:HSB327695 IBW327686:IBX327695 ILS327686:ILT327695 IVO327686:IVP327695 JFK327686:JFL327695 JPG327686:JPH327695 JZC327686:JZD327695 KIY327686:KIZ327695 KSU327686:KSV327695 LCQ327686:LCR327695 LMM327686:LMN327695 LWI327686:LWJ327695 MGE327686:MGF327695 MQA327686:MQB327695 MZW327686:MZX327695 NJS327686:NJT327695 NTO327686:NTP327695 ODK327686:ODL327695 ONG327686:ONH327695 OXC327686:OXD327695 PGY327686:PGZ327695 PQU327686:PQV327695 QAQ327686:QAR327695 QKM327686:QKN327695 QUI327686:QUJ327695 REE327686:REF327695 ROA327686:ROB327695 RXW327686:RXX327695 SHS327686:SHT327695 SRO327686:SRP327695 TBK327686:TBL327695 TLG327686:TLH327695 TVC327686:TVD327695 UEY327686:UEZ327695 UOU327686:UOV327695 UYQ327686:UYR327695 VIM327686:VIN327695 VSI327686:VSJ327695 WCE327686:WCF327695 WMA327686:WMB327695 WVW327686:WVX327695 O393222:P393231 JK393222:JL393231 TG393222:TH393231 ADC393222:ADD393231 AMY393222:AMZ393231 AWU393222:AWV393231 BGQ393222:BGR393231 BQM393222:BQN393231 CAI393222:CAJ393231 CKE393222:CKF393231 CUA393222:CUB393231 DDW393222:DDX393231 DNS393222:DNT393231 DXO393222:DXP393231 EHK393222:EHL393231 ERG393222:ERH393231 FBC393222:FBD393231 FKY393222:FKZ393231 FUU393222:FUV393231 GEQ393222:GER393231 GOM393222:GON393231 GYI393222:GYJ393231 HIE393222:HIF393231 HSA393222:HSB393231 IBW393222:IBX393231 ILS393222:ILT393231 IVO393222:IVP393231 JFK393222:JFL393231 JPG393222:JPH393231 JZC393222:JZD393231 KIY393222:KIZ393231 KSU393222:KSV393231 LCQ393222:LCR393231 LMM393222:LMN393231 LWI393222:LWJ393231 MGE393222:MGF393231 MQA393222:MQB393231 MZW393222:MZX393231 NJS393222:NJT393231 NTO393222:NTP393231 ODK393222:ODL393231 ONG393222:ONH393231 OXC393222:OXD393231 PGY393222:PGZ393231 PQU393222:PQV393231 QAQ393222:QAR393231 QKM393222:QKN393231 QUI393222:QUJ393231 REE393222:REF393231 ROA393222:ROB393231 RXW393222:RXX393231 SHS393222:SHT393231 SRO393222:SRP393231 TBK393222:TBL393231 TLG393222:TLH393231 TVC393222:TVD393231 UEY393222:UEZ393231 UOU393222:UOV393231 UYQ393222:UYR393231 VIM393222:VIN393231 VSI393222:VSJ393231 WCE393222:WCF393231 WMA393222:WMB393231 WVW393222:WVX393231 O458758:P458767 JK458758:JL458767 TG458758:TH458767 ADC458758:ADD458767 AMY458758:AMZ458767 AWU458758:AWV458767 BGQ458758:BGR458767 BQM458758:BQN458767 CAI458758:CAJ458767 CKE458758:CKF458767 CUA458758:CUB458767 DDW458758:DDX458767 DNS458758:DNT458767 DXO458758:DXP458767 EHK458758:EHL458767 ERG458758:ERH458767 FBC458758:FBD458767 FKY458758:FKZ458767 FUU458758:FUV458767 GEQ458758:GER458767 GOM458758:GON458767 GYI458758:GYJ458767 HIE458758:HIF458767 HSA458758:HSB458767 IBW458758:IBX458767 ILS458758:ILT458767 IVO458758:IVP458767 JFK458758:JFL458767 JPG458758:JPH458767 JZC458758:JZD458767 KIY458758:KIZ458767 KSU458758:KSV458767 LCQ458758:LCR458767 LMM458758:LMN458767 LWI458758:LWJ458767 MGE458758:MGF458767 MQA458758:MQB458767 MZW458758:MZX458767 NJS458758:NJT458767 NTO458758:NTP458767 ODK458758:ODL458767 ONG458758:ONH458767 OXC458758:OXD458767 PGY458758:PGZ458767 PQU458758:PQV458767 QAQ458758:QAR458767 QKM458758:QKN458767 QUI458758:QUJ458767 REE458758:REF458767 ROA458758:ROB458767 RXW458758:RXX458767 SHS458758:SHT458767 SRO458758:SRP458767 TBK458758:TBL458767 TLG458758:TLH458767 TVC458758:TVD458767 UEY458758:UEZ458767 UOU458758:UOV458767 UYQ458758:UYR458767 VIM458758:VIN458767 VSI458758:VSJ458767 WCE458758:WCF458767 WMA458758:WMB458767 WVW458758:WVX458767 O524294:P524303 JK524294:JL524303 TG524294:TH524303 ADC524294:ADD524303 AMY524294:AMZ524303 AWU524294:AWV524303 BGQ524294:BGR524303 BQM524294:BQN524303 CAI524294:CAJ524303 CKE524294:CKF524303 CUA524294:CUB524303 DDW524294:DDX524303 DNS524294:DNT524303 DXO524294:DXP524303 EHK524294:EHL524303 ERG524294:ERH524303 FBC524294:FBD524303 FKY524294:FKZ524303 FUU524294:FUV524303 GEQ524294:GER524303 GOM524294:GON524303 GYI524294:GYJ524303 HIE524294:HIF524303 HSA524294:HSB524303 IBW524294:IBX524303 ILS524294:ILT524303 IVO524294:IVP524303 JFK524294:JFL524303 JPG524294:JPH524303 JZC524294:JZD524303 KIY524294:KIZ524303 KSU524294:KSV524303 LCQ524294:LCR524303 LMM524294:LMN524303 LWI524294:LWJ524303 MGE524294:MGF524303 MQA524294:MQB524303 MZW524294:MZX524303 NJS524294:NJT524303 NTO524294:NTP524303 ODK524294:ODL524303 ONG524294:ONH524303 OXC524294:OXD524303 PGY524294:PGZ524303 PQU524294:PQV524303 QAQ524294:QAR524303 QKM524294:QKN524303 QUI524294:QUJ524303 REE524294:REF524303 ROA524294:ROB524303 RXW524294:RXX524303 SHS524294:SHT524303 SRO524294:SRP524303 TBK524294:TBL524303 TLG524294:TLH524303 TVC524294:TVD524303 UEY524294:UEZ524303 UOU524294:UOV524303 UYQ524294:UYR524303 VIM524294:VIN524303 VSI524294:VSJ524303 WCE524294:WCF524303 WMA524294:WMB524303 WVW524294:WVX524303 O589830:P589839 JK589830:JL589839 TG589830:TH589839 ADC589830:ADD589839 AMY589830:AMZ589839 AWU589830:AWV589839 BGQ589830:BGR589839 BQM589830:BQN589839 CAI589830:CAJ589839 CKE589830:CKF589839 CUA589830:CUB589839 DDW589830:DDX589839 DNS589830:DNT589839 DXO589830:DXP589839 EHK589830:EHL589839 ERG589830:ERH589839 FBC589830:FBD589839 FKY589830:FKZ589839 FUU589830:FUV589839 GEQ589830:GER589839 GOM589830:GON589839 GYI589830:GYJ589839 HIE589830:HIF589839 HSA589830:HSB589839 IBW589830:IBX589839 ILS589830:ILT589839 IVO589830:IVP589839 JFK589830:JFL589839 JPG589830:JPH589839 JZC589830:JZD589839 KIY589830:KIZ589839 KSU589830:KSV589839 LCQ589830:LCR589839 LMM589830:LMN589839 LWI589830:LWJ589839 MGE589830:MGF589839 MQA589830:MQB589839 MZW589830:MZX589839 NJS589830:NJT589839 NTO589830:NTP589839 ODK589830:ODL589839 ONG589830:ONH589839 OXC589830:OXD589839 PGY589830:PGZ589839 PQU589830:PQV589839 QAQ589830:QAR589839 QKM589830:QKN589839 QUI589830:QUJ589839 REE589830:REF589839 ROA589830:ROB589839 RXW589830:RXX589839 SHS589830:SHT589839 SRO589830:SRP589839 TBK589830:TBL589839 TLG589830:TLH589839 TVC589830:TVD589839 UEY589830:UEZ589839 UOU589830:UOV589839 UYQ589830:UYR589839 VIM589830:VIN589839 VSI589830:VSJ589839 WCE589830:WCF589839 WMA589830:WMB589839 WVW589830:WVX589839 O655366:P655375 JK655366:JL655375 TG655366:TH655375 ADC655366:ADD655375 AMY655366:AMZ655375 AWU655366:AWV655375 BGQ655366:BGR655375 BQM655366:BQN655375 CAI655366:CAJ655375 CKE655366:CKF655375 CUA655366:CUB655375 DDW655366:DDX655375 DNS655366:DNT655375 DXO655366:DXP655375 EHK655366:EHL655375 ERG655366:ERH655375 FBC655366:FBD655375 FKY655366:FKZ655375 FUU655366:FUV655375 GEQ655366:GER655375 GOM655366:GON655375 GYI655366:GYJ655375 HIE655366:HIF655375 HSA655366:HSB655375 IBW655366:IBX655375 ILS655366:ILT655375 IVO655366:IVP655375 JFK655366:JFL655375 JPG655366:JPH655375 JZC655366:JZD655375 KIY655366:KIZ655375 KSU655366:KSV655375 LCQ655366:LCR655375 LMM655366:LMN655375 LWI655366:LWJ655375 MGE655366:MGF655375 MQA655366:MQB655375 MZW655366:MZX655375 NJS655366:NJT655375 NTO655366:NTP655375 ODK655366:ODL655375 ONG655366:ONH655375 OXC655366:OXD655375 PGY655366:PGZ655375 PQU655366:PQV655375 QAQ655366:QAR655375 QKM655366:QKN655375 QUI655366:QUJ655375 REE655366:REF655375 ROA655366:ROB655375 RXW655366:RXX655375 SHS655366:SHT655375 SRO655366:SRP655375 TBK655366:TBL655375 TLG655366:TLH655375 TVC655366:TVD655375 UEY655366:UEZ655375 UOU655366:UOV655375 UYQ655366:UYR655375 VIM655366:VIN655375 VSI655366:VSJ655375 WCE655366:WCF655375 WMA655366:WMB655375 WVW655366:WVX655375 O720902:P720911 JK720902:JL720911 TG720902:TH720911 ADC720902:ADD720911 AMY720902:AMZ720911 AWU720902:AWV720911 BGQ720902:BGR720911 BQM720902:BQN720911 CAI720902:CAJ720911 CKE720902:CKF720911 CUA720902:CUB720911 DDW720902:DDX720911 DNS720902:DNT720911 DXO720902:DXP720911 EHK720902:EHL720911 ERG720902:ERH720911 FBC720902:FBD720911 FKY720902:FKZ720911 FUU720902:FUV720911 GEQ720902:GER720911 GOM720902:GON720911 GYI720902:GYJ720911 HIE720902:HIF720911 HSA720902:HSB720911 IBW720902:IBX720911 ILS720902:ILT720911 IVO720902:IVP720911 JFK720902:JFL720911 JPG720902:JPH720911 JZC720902:JZD720911 KIY720902:KIZ720911 KSU720902:KSV720911 LCQ720902:LCR720911 LMM720902:LMN720911 LWI720902:LWJ720911 MGE720902:MGF720911 MQA720902:MQB720911 MZW720902:MZX720911 NJS720902:NJT720911 NTO720902:NTP720911 ODK720902:ODL720911 ONG720902:ONH720911 OXC720902:OXD720911 PGY720902:PGZ720911 PQU720902:PQV720911 QAQ720902:QAR720911 QKM720902:QKN720911 QUI720902:QUJ720911 REE720902:REF720911 ROA720902:ROB720911 RXW720902:RXX720911 SHS720902:SHT720911 SRO720902:SRP720911 TBK720902:TBL720911 TLG720902:TLH720911 TVC720902:TVD720911 UEY720902:UEZ720911 UOU720902:UOV720911 UYQ720902:UYR720911 VIM720902:VIN720911 VSI720902:VSJ720911 WCE720902:WCF720911 WMA720902:WMB720911 WVW720902:WVX720911 O786438:P786447 JK786438:JL786447 TG786438:TH786447 ADC786438:ADD786447 AMY786438:AMZ786447 AWU786438:AWV786447 BGQ786438:BGR786447 BQM786438:BQN786447 CAI786438:CAJ786447 CKE786438:CKF786447 CUA786438:CUB786447 DDW786438:DDX786447 DNS786438:DNT786447 DXO786438:DXP786447 EHK786438:EHL786447 ERG786438:ERH786447 FBC786438:FBD786447 FKY786438:FKZ786447 FUU786438:FUV786447 GEQ786438:GER786447 GOM786438:GON786447 GYI786438:GYJ786447 HIE786438:HIF786447 HSA786438:HSB786447 IBW786438:IBX786447 ILS786438:ILT786447 IVO786438:IVP786447 JFK786438:JFL786447 JPG786438:JPH786447 JZC786438:JZD786447 KIY786438:KIZ786447 KSU786438:KSV786447 LCQ786438:LCR786447 LMM786438:LMN786447 LWI786438:LWJ786447 MGE786438:MGF786447 MQA786438:MQB786447 MZW786438:MZX786447 NJS786438:NJT786447 NTO786438:NTP786447 ODK786438:ODL786447 ONG786438:ONH786447 OXC786438:OXD786447 PGY786438:PGZ786447 PQU786438:PQV786447 QAQ786438:QAR786447 QKM786438:QKN786447 QUI786438:QUJ786447 REE786438:REF786447 ROA786438:ROB786447 RXW786438:RXX786447 SHS786438:SHT786447 SRO786438:SRP786447 TBK786438:TBL786447 TLG786438:TLH786447 TVC786438:TVD786447 UEY786438:UEZ786447 UOU786438:UOV786447 UYQ786438:UYR786447 VIM786438:VIN786447 VSI786438:VSJ786447 WCE786438:WCF786447 WMA786438:WMB786447 WVW786438:WVX786447 O851974:P851983 JK851974:JL851983 TG851974:TH851983 ADC851974:ADD851983 AMY851974:AMZ851983 AWU851974:AWV851983 BGQ851974:BGR851983 BQM851974:BQN851983 CAI851974:CAJ851983 CKE851974:CKF851983 CUA851974:CUB851983 DDW851974:DDX851983 DNS851974:DNT851983 DXO851974:DXP851983 EHK851974:EHL851983 ERG851974:ERH851983 FBC851974:FBD851983 FKY851974:FKZ851983 FUU851974:FUV851983 GEQ851974:GER851983 GOM851974:GON851983 GYI851974:GYJ851983 HIE851974:HIF851983 HSA851974:HSB851983 IBW851974:IBX851983 ILS851974:ILT851983 IVO851974:IVP851983 JFK851974:JFL851983 JPG851974:JPH851983 JZC851974:JZD851983 KIY851974:KIZ851983 KSU851974:KSV851983 LCQ851974:LCR851983 LMM851974:LMN851983 LWI851974:LWJ851983 MGE851974:MGF851983 MQA851974:MQB851983 MZW851974:MZX851983 NJS851974:NJT851983 NTO851974:NTP851983 ODK851974:ODL851983 ONG851974:ONH851983 OXC851974:OXD851983 PGY851974:PGZ851983 PQU851974:PQV851983 QAQ851974:QAR851983 QKM851974:QKN851983 QUI851974:QUJ851983 REE851974:REF851983 ROA851974:ROB851983 RXW851974:RXX851983 SHS851974:SHT851983 SRO851974:SRP851983 TBK851974:TBL851983 TLG851974:TLH851983 TVC851974:TVD851983 UEY851974:UEZ851983 UOU851974:UOV851983 UYQ851974:UYR851983 VIM851974:VIN851983 VSI851974:VSJ851983 WCE851974:WCF851983 WMA851974:WMB851983 WVW851974:WVX851983 O917510:P917519 JK917510:JL917519 TG917510:TH917519 ADC917510:ADD917519 AMY917510:AMZ917519 AWU917510:AWV917519 BGQ917510:BGR917519 BQM917510:BQN917519 CAI917510:CAJ917519 CKE917510:CKF917519 CUA917510:CUB917519 DDW917510:DDX917519 DNS917510:DNT917519 DXO917510:DXP917519 EHK917510:EHL917519 ERG917510:ERH917519 FBC917510:FBD917519 FKY917510:FKZ917519 FUU917510:FUV917519 GEQ917510:GER917519 GOM917510:GON917519 GYI917510:GYJ917519 HIE917510:HIF917519 HSA917510:HSB917519 IBW917510:IBX917519 ILS917510:ILT917519 IVO917510:IVP917519 JFK917510:JFL917519 JPG917510:JPH917519 JZC917510:JZD917519 KIY917510:KIZ917519 KSU917510:KSV917519 LCQ917510:LCR917519 LMM917510:LMN917519 LWI917510:LWJ917519 MGE917510:MGF917519 MQA917510:MQB917519 MZW917510:MZX917519 NJS917510:NJT917519 NTO917510:NTP917519 ODK917510:ODL917519 ONG917510:ONH917519 OXC917510:OXD917519 PGY917510:PGZ917519 PQU917510:PQV917519 QAQ917510:QAR917519 QKM917510:QKN917519 QUI917510:QUJ917519 REE917510:REF917519 ROA917510:ROB917519 RXW917510:RXX917519 SHS917510:SHT917519 SRO917510:SRP917519 TBK917510:TBL917519 TLG917510:TLH917519 TVC917510:TVD917519 UEY917510:UEZ917519 UOU917510:UOV917519 UYQ917510:UYR917519 VIM917510:VIN917519 VSI917510:VSJ917519 WCE917510:WCF917519 WMA917510:WMB917519 WVW917510:WVX917519 O983046:P983055 JK983046:JL983055 TG983046:TH983055 ADC983046:ADD983055 AMY983046:AMZ983055 AWU983046:AWV983055 BGQ983046:BGR983055 BQM983046:BQN983055 CAI983046:CAJ983055 CKE983046:CKF983055 CUA983046:CUB983055 DDW983046:DDX983055 DNS983046:DNT983055 DXO983046:DXP983055 EHK983046:EHL983055 ERG983046:ERH983055 FBC983046:FBD983055 FKY983046:FKZ983055 FUU983046:FUV983055 GEQ983046:GER983055 GOM983046:GON983055 GYI983046:GYJ983055 HIE983046:HIF983055 HSA983046:HSB983055 IBW983046:IBX983055 ILS983046:ILT983055 IVO983046:IVP983055 JFK983046:JFL983055 JPG983046:JPH983055 JZC983046:JZD983055 KIY983046:KIZ983055 KSU983046:KSV983055 LCQ983046:LCR983055 LMM983046:LMN983055 LWI983046:LWJ983055 MGE983046:MGF983055 MQA983046:MQB983055 MZW983046:MZX983055 NJS983046:NJT983055 NTO983046:NTP983055 ODK983046:ODL983055 ONG983046:ONH983055 OXC983046:OXD983055 PGY983046:PGZ983055 PQU983046:PQV983055 QAQ983046:QAR983055 QKM983046:QKN983055 QUI983046:QUJ983055 REE983046:REF983055 ROA983046:ROB983055 RXW983046:RXX983055 SHS983046:SHT983055 SRO983046:SRP983055 TBK983046:TBL983055 TLG983046:TLH983055 TVC983046:TVD983055 UEY983046:UEZ983055 UOU983046:UOV983055 UYQ983046:UYR983055 VIM983046:VIN983055 VSI983046:VSJ983055 WCE983046:WCF983055 WMA983046:WMB983055 WVW983046:WVX983055"/>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$P$6:$P$15</formula1>
    </dataValidation>
  </dataValidations>
  <printOptions gridLinesSet="0"/>
  <pageMargins left="0.6692913385826772" right="0.23622047244094491" top="0.47244094488188981" bottom="0.19685039370078741" header="0.19685039370078741" footer="0.23622047244094491"/>
  <pageSetup paperSize="9" scale="7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Q55"/>
  <sheetViews>
    <sheetView showGridLines="0" tabSelected="1" view="pageBreakPreview" zoomScale="60" zoomScaleNormal="85" workbookViewId="0">
      <selection activeCell="H58" sqref="H58"/>
    </sheetView>
  </sheetViews>
  <sheetFormatPr defaultColWidth="9" defaultRowHeight="17.399999999999999"/>
  <cols>
    <col min="1" max="2" width="1.77734375" style="1" customWidth="1"/>
    <col min="3" max="3" width="5.44140625" style="1" bestFit="1" customWidth="1"/>
    <col min="4" max="4" width="3.88671875" style="1" customWidth="1"/>
    <col min="5" max="8" width="6.33203125" style="1" customWidth="1"/>
    <col min="9" max="9" width="4.33203125" style="1" customWidth="1"/>
    <col min="10" max="10" width="4.6640625" style="1" customWidth="1"/>
    <col min="11" max="11" width="7.88671875" style="1" customWidth="1"/>
    <col min="12" max="12" width="2.77734375" style="1" customWidth="1"/>
    <col min="13" max="13" width="5.77734375" style="1" customWidth="1"/>
    <col min="14" max="15" width="3" style="1" customWidth="1"/>
    <col min="16" max="16" width="3.77734375" style="2" customWidth="1"/>
    <col min="17" max="17" width="17.21875" style="1" customWidth="1"/>
    <col min="18" max="18" width="3.109375" style="1" customWidth="1"/>
    <col min="19" max="19" width="12.88671875" style="1" customWidth="1"/>
    <col min="20" max="20" width="2.88671875" style="2" customWidth="1"/>
    <col min="21" max="21" width="15.21875" style="1" customWidth="1"/>
    <col min="22" max="22" width="9.33203125" style="1" bestFit="1" customWidth="1"/>
    <col min="23" max="23" width="9.33203125" style="1" customWidth="1"/>
    <col min="24" max="24" width="6.33203125" style="1" bestFit="1" customWidth="1"/>
    <col min="25" max="25" width="5" style="1" customWidth="1"/>
    <col min="26" max="28" width="6.44140625" style="1" customWidth="1"/>
    <col min="29" max="29" width="5.109375" style="1" customWidth="1"/>
    <col min="30" max="30" width="5.44140625" style="1" customWidth="1"/>
    <col min="31" max="31" width="8.44140625" style="1" customWidth="1"/>
    <col min="32" max="32" width="3.33203125" style="1" customWidth="1"/>
    <col min="33" max="33" width="7.33203125" style="1" customWidth="1"/>
    <col min="34" max="35" width="3" style="1" customWidth="1"/>
    <col min="36" max="36" width="7.88671875" style="2" customWidth="1"/>
    <col min="37" max="37" width="16.33203125" style="1" bestFit="1" customWidth="1"/>
    <col min="38" max="38" width="3.109375" style="1" customWidth="1"/>
    <col min="39" max="39" width="15.21875" style="1" customWidth="1"/>
    <col min="40" max="40" width="2.88671875" style="2" customWidth="1"/>
    <col min="41" max="41" width="18.6640625" style="1" customWidth="1"/>
    <col min="42" max="42" width="9.109375" style="1" customWidth="1"/>
    <col min="43" max="43" width="2.44140625" style="1" customWidth="1"/>
    <col min="44" max="44" width="2.109375" style="1" customWidth="1"/>
    <col min="45" max="16384" width="9" style="1"/>
  </cols>
  <sheetData>
    <row r="1" spans="2:43" ht="5.25" customHeight="1"/>
    <row r="2" spans="2:43" ht="6" customHeight="1">
      <c r="B2" s="65"/>
      <c r="C2" s="66"/>
      <c r="D2" s="66"/>
      <c r="E2" s="66"/>
      <c r="F2" s="66"/>
      <c r="G2" s="66"/>
      <c r="H2" s="66"/>
      <c r="I2" s="66"/>
      <c r="J2" s="66"/>
      <c r="K2" s="66"/>
      <c r="L2" s="66"/>
      <c r="M2" s="66"/>
      <c r="N2" s="66"/>
      <c r="O2" s="66"/>
      <c r="P2" s="67"/>
      <c r="Q2" s="66"/>
      <c r="R2" s="66"/>
      <c r="S2" s="66"/>
      <c r="T2" s="67"/>
      <c r="U2" s="66"/>
      <c r="V2" s="66"/>
      <c r="W2" s="66"/>
      <c r="X2" s="66"/>
      <c r="Y2" s="66"/>
      <c r="Z2" s="66"/>
      <c r="AA2" s="66"/>
      <c r="AB2" s="66"/>
      <c r="AC2" s="66"/>
      <c r="AD2" s="66"/>
      <c r="AE2" s="66"/>
      <c r="AF2" s="66"/>
      <c r="AG2" s="66"/>
      <c r="AH2" s="66"/>
      <c r="AI2" s="66"/>
      <c r="AJ2" s="67"/>
      <c r="AK2" s="66"/>
      <c r="AL2" s="66"/>
      <c r="AM2" s="66"/>
      <c r="AN2" s="67"/>
      <c r="AO2" s="66"/>
      <c r="AP2" s="66"/>
      <c r="AQ2" s="68"/>
    </row>
    <row r="3" spans="2:43" ht="36" customHeight="1">
      <c r="B3" s="69"/>
      <c r="C3" s="17"/>
      <c r="D3" s="17"/>
      <c r="E3" s="17"/>
      <c r="F3" s="17"/>
      <c r="G3" s="17"/>
      <c r="H3" s="17"/>
      <c r="I3" s="17"/>
      <c r="J3" s="17"/>
      <c r="K3" s="17"/>
      <c r="L3" s="17"/>
      <c r="M3" s="17"/>
      <c r="N3" s="17"/>
      <c r="O3" s="17"/>
      <c r="P3" s="32"/>
      <c r="Q3" s="17"/>
      <c r="R3" s="17"/>
      <c r="S3" s="17"/>
      <c r="T3" s="32"/>
      <c r="U3" s="17"/>
      <c r="V3" s="17"/>
      <c r="W3" s="17"/>
      <c r="X3" s="17"/>
      <c r="Y3" s="17"/>
      <c r="Z3" s="17"/>
      <c r="AA3" s="17"/>
      <c r="AB3" s="17"/>
      <c r="AC3" s="17"/>
      <c r="AD3" s="17"/>
      <c r="AE3" s="17"/>
      <c r="AF3" s="17"/>
      <c r="AG3" s="17"/>
      <c r="AH3" s="17"/>
      <c r="AI3" s="17"/>
      <c r="AJ3" s="32"/>
      <c r="AK3" s="17"/>
      <c r="AL3" s="17"/>
      <c r="AM3" s="17"/>
      <c r="AN3" s="32"/>
      <c r="AO3" s="70"/>
      <c r="AP3" s="17"/>
      <c r="AQ3" s="71"/>
    </row>
    <row r="4" spans="2:43" ht="7.5" customHeight="1">
      <c r="B4" s="69"/>
      <c r="C4" s="17"/>
      <c r="D4" s="17"/>
      <c r="E4" s="17"/>
      <c r="F4" s="72"/>
      <c r="G4" s="72"/>
      <c r="H4" s="72"/>
      <c r="I4" s="17"/>
      <c r="J4" s="17"/>
      <c r="K4" s="17"/>
      <c r="L4" s="17"/>
      <c r="M4" s="17"/>
      <c r="N4" s="17"/>
      <c r="O4" s="17"/>
      <c r="P4" s="32"/>
      <c r="Q4" s="17"/>
      <c r="R4" s="17"/>
      <c r="S4" s="17"/>
      <c r="T4" s="32"/>
      <c r="U4" s="17"/>
      <c r="V4" s="17"/>
      <c r="W4" s="17"/>
      <c r="X4" s="17"/>
      <c r="Y4" s="17"/>
      <c r="Z4" s="17"/>
      <c r="AA4" s="17"/>
      <c r="AB4" s="17"/>
      <c r="AC4" s="17"/>
      <c r="AD4" s="17"/>
      <c r="AE4" s="17"/>
      <c r="AF4" s="17"/>
      <c r="AG4" s="17"/>
      <c r="AH4" s="17"/>
      <c r="AI4" s="17"/>
      <c r="AJ4" s="32"/>
      <c r="AK4" s="17"/>
      <c r="AL4" s="17"/>
      <c r="AM4" s="17"/>
      <c r="AN4" s="32"/>
      <c r="AO4" s="17"/>
      <c r="AP4" s="17"/>
      <c r="AQ4" s="71"/>
    </row>
    <row r="5" spans="2:43" ht="14.25" customHeight="1">
      <c r="B5" s="69"/>
      <c r="C5" s="17"/>
      <c r="D5" s="17"/>
      <c r="E5" s="17" t="s">
        <v>0</v>
      </c>
      <c r="F5" s="17"/>
      <c r="G5" s="541">
        <v>36892</v>
      </c>
      <c r="H5" s="541"/>
      <c r="I5" s="17"/>
      <c r="J5" s="17"/>
      <c r="K5" s="17"/>
      <c r="L5" s="17"/>
      <c r="M5" s="17"/>
      <c r="N5" s="17"/>
      <c r="O5" s="17"/>
      <c r="P5" s="17"/>
      <c r="Q5" s="64"/>
      <c r="R5" s="1" t="s">
        <v>53</v>
      </c>
      <c r="T5" s="17"/>
      <c r="U5" s="17"/>
      <c r="V5" s="17"/>
      <c r="W5" s="17"/>
      <c r="X5" s="17"/>
      <c r="Y5" s="17"/>
      <c r="Z5" s="17" t="s">
        <v>0</v>
      </c>
      <c r="AA5" s="72"/>
      <c r="AB5" s="539"/>
      <c r="AC5" s="539"/>
      <c r="AD5" s="17"/>
      <c r="AE5" s="17"/>
      <c r="AF5" s="17"/>
      <c r="AG5" s="17"/>
      <c r="AH5" s="17"/>
      <c r="AI5" s="17"/>
      <c r="AJ5" s="17"/>
      <c r="AK5" s="64"/>
      <c r="AL5" s="1" t="s">
        <v>53</v>
      </c>
      <c r="AN5" s="17"/>
      <c r="AO5" s="17"/>
      <c r="AP5" s="17"/>
      <c r="AQ5" s="71"/>
    </row>
    <row r="6" spans="2:43" ht="2.25" customHeight="1">
      <c r="B6" s="69"/>
      <c r="C6" s="17"/>
      <c r="D6" s="17"/>
      <c r="E6" s="17"/>
      <c r="F6" s="17"/>
      <c r="G6" s="73"/>
      <c r="H6" s="74"/>
      <c r="I6" s="17"/>
      <c r="J6" s="17"/>
      <c r="K6" s="17"/>
      <c r="L6" s="17"/>
      <c r="M6" s="17"/>
      <c r="N6" s="17"/>
      <c r="O6" s="17"/>
      <c r="P6" s="17"/>
      <c r="Q6" s="17"/>
      <c r="R6" s="17"/>
      <c r="S6" s="17"/>
      <c r="T6" s="17"/>
      <c r="U6" s="17"/>
      <c r="V6" s="17"/>
      <c r="W6" s="17"/>
      <c r="X6" s="17"/>
      <c r="Y6" s="17"/>
      <c r="Z6" s="17"/>
      <c r="AA6" s="72"/>
      <c r="AB6" s="73"/>
      <c r="AC6" s="74"/>
      <c r="AD6" s="17"/>
      <c r="AE6" s="17"/>
      <c r="AF6" s="17"/>
      <c r="AG6" s="17"/>
      <c r="AH6" s="17"/>
      <c r="AI6" s="17"/>
      <c r="AJ6" s="17"/>
      <c r="AK6" s="17"/>
      <c r="AL6" s="17"/>
      <c r="AM6" s="17"/>
      <c r="AN6" s="17"/>
      <c r="AO6" s="17"/>
      <c r="AP6" s="17"/>
      <c r="AQ6" s="71"/>
    </row>
    <row r="7" spans="2:43" ht="14.25" customHeight="1">
      <c r="B7" s="69"/>
      <c r="C7" s="17"/>
      <c r="D7" s="17"/>
      <c r="E7" s="17" t="s">
        <v>2</v>
      </c>
      <c r="F7" s="17"/>
      <c r="G7" s="75" t="s">
        <v>26</v>
      </c>
      <c r="H7" s="76"/>
      <c r="I7" s="17"/>
      <c r="J7" s="17"/>
      <c r="K7" s="17"/>
      <c r="L7" s="17"/>
      <c r="M7" s="17"/>
      <c r="N7" s="17"/>
      <c r="O7" s="17"/>
      <c r="P7" s="17"/>
      <c r="Q7" s="17"/>
      <c r="R7" s="17"/>
      <c r="S7" s="17"/>
      <c r="T7" s="17"/>
      <c r="U7" s="17"/>
      <c r="V7" s="17"/>
      <c r="W7" s="17"/>
      <c r="X7" s="17"/>
      <c r="Y7" s="17"/>
      <c r="Z7" s="17" t="s">
        <v>2</v>
      </c>
      <c r="AA7" s="72"/>
      <c r="AB7" s="75" t="s">
        <v>52</v>
      </c>
      <c r="AC7" s="76"/>
      <c r="AD7" s="17"/>
      <c r="AE7" s="17"/>
      <c r="AF7" s="17"/>
      <c r="AG7" s="17"/>
      <c r="AH7" s="17"/>
      <c r="AI7" s="17"/>
      <c r="AJ7" s="17"/>
      <c r="AK7" s="17"/>
      <c r="AL7" s="17"/>
      <c r="AM7" s="17"/>
      <c r="AN7" s="17"/>
      <c r="AO7" s="17"/>
      <c r="AP7" s="17"/>
      <c r="AQ7" s="71"/>
    </row>
    <row r="8" spans="2:43" ht="2.25" customHeight="1">
      <c r="B8" s="69"/>
      <c r="C8" s="17"/>
      <c r="D8" s="17"/>
      <c r="E8" s="17"/>
      <c r="F8" s="17"/>
      <c r="G8" s="74"/>
      <c r="H8" s="74"/>
      <c r="I8" s="17"/>
      <c r="J8" s="17"/>
      <c r="K8" s="17"/>
      <c r="L8" s="17"/>
      <c r="M8" s="17"/>
      <c r="N8" s="17"/>
      <c r="O8" s="17"/>
      <c r="P8" s="32"/>
      <c r="Q8" s="17"/>
      <c r="R8" s="17"/>
      <c r="S8" s="17"/>
      <c r="T8" s="32"/>
      <c r="U8" s="17"/>
      <c r="V8" s="77"/>
      <c r="W8" s="77"/>
      <c r="X8" s="77"/>
      <c r="Y8" s="77"/>
      <c r="Z8" s="17"/>
      <c r="AA8" s="72"/>
      <c r="AB8" s="72"/>
      <c r="AC8" s="74"/>
      <c r="AD8" s="17"/>
      <c r="AE8" s="17"/>
      <c r="AF8" s="17"/>
      <c r="AG8" s="17"/>
      <c r="AH8" s="17"/>
      <c r="AI8" s="17"/>
      <c r="AJ8" s="32"/>
      <c r="AK8" s="17"/>
      <c r="AL8" s="17"/>
      <c r="AM8" s="17"/>
      <c r="AN8" s="32"/>
      <c r="AO8" s="17"/>
      <c r="AP8" s="17"/>
      <c r="AQ8" s="71"/>
    </row>
    <row r="9" spans="2:43" ht="14.25" customHeight="1">
      <c r="B9" s="69"/>
      <c r="C9" s="17"/>
      <c r="D9" s="17"/>
      <c r="E9" s="17" t="s">
        <v>4</v>
      </c>
      <c r="F9" s="17"/>
      <c r="G9" s="540">
        <v>1600</v>
      </c>
      <c r="H9" s="540"/>
      <c r="I9" s="17"/>
      <c r="J9" s="17"/>
      <c r="K9" s="78"/>
      <c r="L9" s="77" t="s">
        <v>1</v>
      </c>
      <c r="M9" s="17"/>
      <c r="N9" s="17"/>
      <c r="O9" s="17"/>
      <c r="P9" s="32"/>
      <c r="Q9" s="17"/>
      <c r="R9" s="17"/>
      <c r="S9" s="17"/>
      <c r="T9" s="32"/>
      <c r="U9" s="17"/>
      <c r="V9" s="17"/>
      <c r="W9" s="17"/>
      <c r="X9" s="17"/>
      <c r="Y9" s="17"/>
      <c r="Z9" s="17" t="s">
        <v>4</v>
      </c>
      <c r="AA9" s="72"/>
      <c r="AB9" s="540">
        <v>800</v>
      </c>
      <c r="AC9" s="540"/>
      <c r="AD9" s="17"/>
      <c r="AE9" s="78"/>
      <c r="AF9" s="77" t="s">
        <v>1</v>
      </c>
      <c r="AG9" s="17"/>
      <c r="AH9" s="17"/>
      <c r="AI9" s="17"/>
      <c r="AJ9" s="32"/>
      <c r="AK9" s="17"/>
      <c r="AL9" s="17"/>
      <c r="AM9" s="17"/>
      <c r="AN9" s="32"/>
      <c r="AO9" s="17"/>
      <c r="AP9" s="17"/>
      <c r="AQ9" s="71"/>
    </row>
    <row r="10" spans="2:43" ht="2.25" customHeight="1">
      <c r="B10" s="69"/>
      <c r="C10" s="17"/>
      <c r="D10" s="17"/>
      <c r="E10" s="17"/>
      <c r="F10" s="17"/>
      <c r="G10" s="74"/>
      <c r="H10" s="74"/>
      <c r="I10" s="17"/>
      <c r="J10" s="17"/>
      <c r="K10" s="78"/>
      <c r="L10" s="77"/>
      <c r="M10" s="17"/>
      <c r="N10" s="17"/>
      <c r="O10" s="17"/>
      <c r="P10" s="32"/>
      <c r="Q10" s="17"/>
      <c r="R10" s="17"/>
      <c r="S10" s="17"/>
      <c r="T10" s="32"/>
      <c r="U10" s="17"/>
      <c r="V10" s="77"/>
      <c r="W10" s="77"/>
      <c r="X10" s="77"/>
      <c r="Y10" s="77"/>
      <c r="Z10" s="17"/>
      <c r="AA10" s="72"/>
      <c r="AB10" s="74"/>
      <c r="AC10" s="17"/>
      <c r="AD10" s="17"/>
      <c r="AE10" s="78"/>
      <c r="AF10" s="77"/>
      <c r="AG10" s="17"/>
      <c r="AH10" s="17"/>
      <c r="AI10" s="17"/>
      <c r="AJ10" s="32"/>
      <c r="AK10" s="17"/>
      <c r="AL10" s="17"/>
      <c r="AM10" s="17"/>
      <c r="AN10" s="32"/>
      <c r="AO10" s="17"/>
      <c r="AP10" s="17"/>
      <c r="AQ10" s="71"/>
    </row>
    <row r="11" spans="2:43" ht="16.5" customHeight="1">
      <c r="B11" s="69"/>
      <c r="C11" s="17"/>
      <c r="D11" s="17"/>
      <c r="E11" s="17" t="s">
        <v>5</v>
      </c>
      <c r="F11" s="17"/>
      <c r="G11" s="540">
        <v>3200</v>
      </c>
      <c r="H11" s="540"/>
      <c r="I11" s="17"/>
      <c r="J11" s="17"/>
      <c r="K11" s="79"/>
      <c r="L11" s="77" t="s">
        <v>3</v>
      </c>
      <c r="M11" s="17"/>
      <c r="N11" s="17"/>
      <c r="O11" s="17"/>
      <c r="P11" s="32"/>
      <c r="Q11" s="17"/>
      <c r="R11" s="17"/>
      <c r="S11" s="17"/>
      <c r="T11" s="32"/>
      <c r="U11" s="17"/>
      <c r="V11" s="17"/>
      <c r="W11" s="17"/>
      <c r="X11" s="17"/>
      <c r="Y11" s="17"/>
      <c r="Z11" s="17" t="s">
        <v>5</v>
      </c>
      <c r="AA11" s="72"/>
      <c r="AB11" s="540">
        <v>3200</v>
      </c>
      <c r="AC11" s="540"/>
      <c r="AD11" s="17"/>
      <c r="AE11" s="79"/>
      <c r="AF11" s="77" t="s">
        <v>3</v>
      </c>
      <c r="AG11" s="17"/>
      <c r="AH11" s="17"/>
      <c r="AI11" s="17"/>
      <c r="AJ11" s="32"/>
      <c r="AK11" s="17"/>
      <c r="AL11" s="17"/>
      <c r="AM11" s="17"/>
      <c r="AN11" s="32"/>
      <c r="AO11" s="17"/>
      <c r="AP11" s="17"/>
      <c r="AQ11" s="71"/>
    </row>
    <row r="12" spans="2:43" ht="4.5" customHeight="1">
      <c r="B12" s="69"/>
      <c r="C12" s="17"/>
      <c r="D12" s="17"/>
      <c r="E12" s="17"/>
      <c r="F12" s="17"/>
      <c r="G12" s="72"/>
      <c r="H12" s="72"/>
      <c r="I12" s="17"/>
      <c r="J12" s="17"/>
      <c r="K12" s="17"/>
      <c r="L12" s="17"/>
      <c r="M12" s="17"/>
      <c r="N12" s="17"/>
      <c r="O12" s="17"/>
      <c r="P12" s="32"/>
      <c r="Q12" s="17"/>
      <c r="R12" s="17"/>
      <c r="S12" s="17"/>
      <c r="T12" s="32"/>
      <c r="U12" s="17"/>
      <c r="V12" s="17"/>
      <c r="W12" s="17"/>
      <c r="X12" s="17"/>
      <c r="Y12" s="17"/>
      <c r="Z12" s="17"/>
      <c r="AA12" s="72"/>
      <c r="AB12" s="17"/>
      <c r="AC12" s="17"/>
      <c r="AD12" s="17"/>
      <c r="AE12" s="17"/>
      <c r="AF12" s="17"/>
      <c r="AG12" s="17"/>
      <c r="AH12" s="17"/>
      <c r="AI12" s="17"/>
      <c r="AJ12" s="32"/>
      <c r="AK12" s="17"/>
      <c r="AL12" s="17"/>
      <c r="AM12" s="17"/>
      <c r="AN12" s="32"/>
      <c r="AO12" s="17"/>
      <c r="AP12" s="17"/>
      <c r="AQ12" s="71"/>
    </row>
    <row r="13" spans="2:43" ht="18.75" customHeight="1">
      <c r="B13" s="69"/>
      <c r="C13" s="17"/>
      <c r="D13" s="17"/>
      <c r="E13" s="17"/>
      <c r="F13" s="17"/>
      <c r="G13" s="17"/>
      <c r="H13" s="17"/>
      <c r="I13" s="17"/>
      <c r="J13" s="17"/>
      <c r="K13" s="17"/>
      <c r="L13" s="17"/>
      <c r="M13" s="17"/>
      <c r="N13" s="17"/>
      <c r="O13" s="17"/>
      <c r="P13" s="32"/>
      <c r="Q13" s="80" t="s">
        <v>46</v>
      </c>
      <c r="R13" s="80"/>
      <c r="S13" s="80" t="s">
        <v>25</v>
      </c>
      <c r="T13" s="32"/>
      <c r="U13" s="80" t="s">
        <v>24</v>
      </c>
      <c r="V13" s="17"/>
      <c r="W13" s="17"/>
      <c r="X13" s="17"/>
      <c r="Y13" s="17"/>
      <c r="Z13" s="17"/>
      <c r="AA13" s="17"/>
      <c r="AB13" s="17"/>
      <c r="AC13" s="17"/>
      <c r="AD13" s="17"/>
      <c r="AE13" s="17"/>
      <c r="AF13" s="17"/>
      <c r="AG13" s="17"/>
      <c r="AH13" s="17"/>
      <c r="AI13" s="17"/>
      <c r="AJ13" s="81" t="s">
        <v>50</v>
      </c>
      <c r="AK13" s="82" t="s">
        <v>43</v>
      </c>
      <c r="AL13" s="80"/>
      <c r="AM13" s="80" t="s">
        <v>45</v>
      </c>
      <c r="AN13" s="32"/>
      <c r="AO13" s="80" t="s">
        <v>44</v>
      </c>
      <c r="AP13" s="17"/>
      <c r="AQ13" s="71"/>
    </row>
    <row r="14" spans="2:43" ht="18.75" customHeight="1">
      <c r="B14" s="69"/>
      <c r="C14" s="56"/>
      <c r="D14" s="56"/>
      <c r="E14" s="17"/>
      <c r="F14" s="17"/>
      <c r="G14" s="72"/>
      <c r="H14" s="72"/>
      <c r="I14" s="17"/>
      <c r="J14" s="17"/>
      <c r="K14" s="78" t="s">
        <v>7</v>
      </c>
      <c r="L14" s="83"/>
      <c r="M14" s="83"/>
      <c r="N14" s="83"/>
      <c r="O14" s="83"/>
      <c r="P14" s="32"/>
      <c r="Q14" s="84">
        <v>12.6</v>
      </c>
      <c r="R14" s="85" t="s">
        <v>22</v>
      </c>
      <c r="S14" s="86">
        <f>$G$9</f>
        <v>1600</v>
      </c>
      <c r="T14" s="87" t="s">
        <v>23</v>
      </c>
      <c r="U14" s="88">
        <f>ROUND((Q14*S14),0)</f>
        <v>20160</v>
      </c>
      <c r="V14" s="17"/>
      <c r="W14" s="17"/>
      <c r="X14" s="17"/>
      <c r="Y14" s="17"/>
      <c r="Z14" s="17"/>
      <c r="AA14" s="17"/>
      <c r="AB14" s="17"/>
      <c r="AC14" s="17"/>
      <c r="AD14" s="17"/>
      <c r="AE14" s="78" t="s">
        <v>7</v>
      </c>
      <c r="AF14" s="83"/>
      <c r="AG14" s="83"/>
      <c r="AH14" s="83"/>
      <c r="AI14" s="83"/>
      <c r="AJ14" s="89">
        <v>1</v>
      </c>
      <c r="AK14" s="85">
        <f t="shared" ref="AK14:AK23" si="0">ROUND((Q14*AJ14),1)</f>
        <v>12.6</v>
      </c>
      <c r="AL14" s="85" t="s">
        <v>22</v>
      </c>
      <c r="AM14" s="86">
        <f>$AB$9</f>
        <v>800</v>
      </c>
      <c r="AN14" s="87" t="s">
        <v>23</v>
      </c>
      <c r="AO14" s="88">
        <f>AK14*AM14</f>
        <v>10080</v>
      </c>
      <c r="AP14" s="17"/>
      <c r="AQ14" s="71"/>
    </row>
    <row r="15" spans="2:43" ht="18.75" customHeight="1">
      <c r="B15" s="69"/>
      <c r="C15" s="56"/>
      <c r="D15" s="56"/>
      <c r="E15" s="17"/>
      <c r="F15" s="17"/>
      <c r="G15" s="72"/>
      <c r="H15" s="72"/>
      <c r="I15" s="17"/>
      <c r="J15" s="17"/>
      <c r="K15" s="79" t="s">
        <v>8</v>
      </c>
      <c r="L15" s="90"/>
      <c r="M15" s="90"/>
      <c r="N15" s="90"/>
      <c r="O15" s="90"/>
      <c r="P15" s="32"/>
      <c r="Q15" s="91">
        <v>2</v>
      </c>
      <c r="R15" s="92" t="s">
        <v>21</v>
      </c>
      <c r="S15" s="93">
        <f t="shared" ref="S15:S23" si="1">$G$11</f>
        <v>3200</v>
      </c>
      <c r="T15" s="87" t="s">
        <v>23</v>
      </c>
      <c r="U15" s="94">
        <f t="shared" ref="U15:U26" si="2">ROUND((Q15*S15),0)</f>
        <v>6400</v>
      </c>
      <c r="V15" s="17"/>
      <c r="W15" s="17"/>
      <c r="X15" s="17"/>
      <c r="Y15" s="17"/>
      <c r="Z15" s="17"/>
      <c r="AA15" s="17"/>
      <c r="AB15" s="17"/>
      <c r="AC15" s="17"/>
      <c r="AD15" s="17"/>
      <c r="AE15" s="79" t="s">
        <v>8</v>
      </c>
      <c r="AF15" s="90"/>
      <c r="AG15" s="90"/>
      <c r="AH15" s="90"/>
      <c r="AI15" s="90"/>
      <c r="AJ15" s="95">
        <f>AP41</f>
        <v>1.0309951060358891</v>
      </c>
      <c r="AK15" s="92">
        <f t="shared" si="0"/>
        <v>2.1</v>
      </c>
      <c r="AL15" s="92" t="s">
        <v>21</v>
      </c>
      <c r="AM15" s="93">
        <f>$AB$11</f>
        <v>3200</v>
      </c>
      <c r="AN15" s="87" t="s">
        <v>23</v>
      </c>
      <c r="AO15" s="94">
        <f t="shared" ref="AO15:AO26" si="3">AK15*AM15</f>
        <v>6720</v>
      </c>
      <c r="AP15" s="17"/>
      <c r="AQ15" s="71"/>
    </row>
    <row r="16" spans="2:43" ht="18.75" customHeight="1">
      <c r="B16" s="69"/>
      <c r="C16" s="56"/>
      <c r="D16" s="56"/>
      <c r="E16" s="17"/>
      <c r="F16" s="17"/>
      <c r="G16" s="72"/>
      <c r="H16" s="72"/>
      <c r="I16" s="17"/>
      <c r="J16" s="17"/>
      <c r="K16" s="79" t="s">
        <v>9</v>
      </c>
      <c r="L16" s="90"/>
      <c r="M16" s="90"/>
      <c r="N16" s="90"/>
      <c r="O16" s="90"/>
      <c r="P16" s="32"/>
      <c r="Q16" s="91">
        <f>36.5-6.3</f>
        <v>30.2</v>
      </c>
      <c r="R16" s="92" t="s">
        <v>21</v>
      </c>
      <c r="S16" s="93">
        <f t="shared" si="1"/>
        <v>3200</v>
      </c>
      <c r="T16" s="87" t="s">
        <v>23</v>
      </c>
      <c r="U16" s="94">
        <f t="shared" si="2"/>
        <v>96640</v>
      </c>
      <c r="V16" s="17"/>
      <c r="W16" s="17"/>
      <c r="X16" s="17"/>
      <c r="Y16" s="17"/>
      <c r="Z16" s="17"/>
      <c r="AA16" s="17"/>
      <c r="AB16" s="17"/>
      <c r="AC16" s="17"/>
      <c r="AD16" s="17"/>
      <c r="AE16" s="79" t="s">
        <v>9</v>
      </c>
      <c r="AF16" s="90"/>
      <c r="AG16" s="90"/>
      <c r="AH16" s="90"/>
      <c r="AI16" s="90"/>
      <c r="AJ16" s="95">
        <f>AP41</f>
        <v>1.0309951060358891</v>
      </c>
      <c r="AK16" s="92">
        <f t="shared" si="0"/>
        <v>31.1</v>
      </c>
      <c r="AL16" s="92" t="s">
        <v>21</v>
      </c>
      <c r="AM16" s="93">
        <f t="shared" ref="AM16:AM23" si="4">$AB$11</f>
        <v>3200</v>
      </c>
      <c r="AN16" s="87" t="s">
        <v>23</v>
      </c>
      <c r="AO16" s="94">
        <f t="shared" si="3"/>
        <v>99520</v>
      </c>
      <c r="AP16" s="17"/>
      <c r="AQ16" s="71"/>
    </row>
    <row r="17" spans="2:43" ht="18.75" customHeight="1">
      <c r="B17" s="69"/>
      <c r="C17" s="56"/>
      <c r="D17" s="56"/>
      <c r="E17" s="17"/>
      <c r="F17" s="17"/>
      <c r="G17" s="72"/>
      <c r="H17" s="72"/>
      <c r="I17" s="17"/>
      <c r="J17" s="17"/>
      <c r="K17" s="79" t="s">
        <v>11</v>
      </c>
      <c r="L17" s="90"/>
      <c r="M17" s="90"/>
      <c r="N17" s="90"/>
      <c r="O17" s="90"/>
      <c r="P17" s="32"/>
      <c r="Q17" s="91">
        <f>7.2-Q15</f>
        <v>5.2</v>
      </c>
      <c r="R17" s="92" t="s">
        <v>21</v>
      </c>
      <c r="S17" s="93">
        <f t="shared" si="1"/>
        <v>3200</v>
      </c>
      <c r="T17" s="87" t="s">
        <v>23</v>
      </c>
      <c r="U17" s="94">
        <f t="shared" si="2"/>
        <v>16640</v>
      </c>
      <c r="V17" s="17"/>
      <c r="W17" s="17"/>
      <c r="X17" s="17"/>
      <c r="Y17" s="17"/>
      <c r="Z17" s="17"/>
      <c r="AA17" s="17"/>
      <c r="AB17" s="17"/>
      <c r="AC17" s="17"/>
      <c r="AD17" s="17"/>
      <c r="AE17" s="79" t="s">
        <v>11</v>
      </c>
      <c r="AF17" s="90"/>
      <c r="AG17" s="90"/>
      <c r="AH17" s="90"/>
      <c r="AI17" s="90"/>
      <c r="AJ17" s="89">
        <v>1</v>
      </c>
      <c r="AK17" s="92">
        <f t="shared" si="0"/>
        <v>5.2</v>
      </c>
      <c r="AL17" s="92" t="s">
        <v>21</v>
      </c>
      <c r="AM17" s="93">
        <f t="shared" si="4"/>
        <v>3200</v>
      </c>
      <c r="AN17" s="87" t="s">
        <v>23</v>
      </c>
      <c r="AO17" s="94">
        <f t="shared" si="3"/>
        <v>16640</v>
      </c>
      <c r="AP17" s="17"/>
      <c r="AQ17" s="71"/>
    </row>
    <row r="18" spans="2:43" ht="18.75" customHeight="1">
      <c r="B18" s="69"/>
      <c r="C18" s="56"/>
      <c r="D18" s="56"/>
      <c r="E18" s="17"/>
      <c r="F18" s="17"/>
      <c r="G18" s="72"/>
      <c r="H18" s="72"/>
      <c r="I18" s="17"/>
      <c r="J18" s="17"/>
      <c r="K18" s="79" t="s">
        <v>13</v>
      </c>
      <c r="L18" s="90"/>
      <c r="M18" s="90"/>
      <c r="N18" s="90"/>
      <c r="O18" s="90"/>
      <c r="P18" s="32"/>
      <c r="Q18" s="91">
        <v>33.200000000000003</v>
      </c>
      <c r="R18" s="92" t="s">
        <v>21</v>
      </c>
      <c r="S18" s="93">
        <f t="shared" si="1"/>
        <v>3200</v>
      </c>
      <c r="T18" s="87" t="s">
        <v>23</v>
      </c>
      <c r="U18" s="94">
        <f t="shared" si="2"/>
        <v>106240</v>
      </c>
      <c r="V18" s="56"/>
      <c r="W18" s="56"/>
      <c r="X18" s="56" t="s">
        <v>7</v>
      </c>
      <c r="Y18" s="56"/>
      <c r="Z18" s="3"/>
      <c r="AA18" s="4"/>
      <c r="AB18" s="5"/>
      <c r="AC18" s="17"/>
      <c r="AD18" s="17"/>
      <c r="AE18" s="79" t="s">
        <v>13</v>
      </c>
      <c r="AF18" s="90"/>
      <c r="AG18" s="90"/>
      <c r="AH18" s="90"/>
      <c r="AI18" s="90"/>
      <c r="AJ18" s="89">
        <v>1</v>
      </c>
      <c r="AK18" s="92">
        <f t="shared" si="0"/>
        <v>33.200000000000003</v>
      </c>
      <c r="AL18" s="92" t="s">
        <v>21</v>
      </c>
      <c r="AM18" s="93">
        <f t="shared" si="4"/>
        <v>3200</v>
      </c>
      <c r="AN18" s="87" t="s">
        <v>23</v>
      </c>
      <c r="AO18" s="94">
        <f t="shared" si="3"/>
        <v>106240.00000000001</v>
      </c>
      <c r="AP18" s="17"/>
      <c r="AQ18" s="71"/>
    </row>
    <row r="19" spans="2:43" ht="18.75" customHeight="1">
      <c r="B19" s="69"/>
      <c r="C19" s="56" t="s">
        <v>7</v>
      </c>
      <c r="D19" s="53"/>
      <c r="E19" s="3"/>
      <c r="F19" s="5"/>
      <c r="G19" s="72"/>
      <c r="H19" s="72"/>
      <c r="I19" s="17"/>
      <c r="J19" s="17"/>
      <c r="K19" s="79" t="s">
        <v>34</v>
      </c>
      <c r="L19" s="90"/>
      <c r="M19" s="90"/>
      <c r="N19" s="90"/>
      <c r="O19" s="90"/>
      <c r="P19" s="32"/>
      <c r="Q19" s="91">
        <f>29.4</f>
        <v>29.4</v>
      </c>
      <c r="R19" s="92" t="s">
        <v>21</v>
      </c>
      <c r="S19" s="93">
        <f t="shared" si="1"/>
        <v>3200</v>
      </c>
      <c r="T19" s="87" t="s">
        <v>23</v>
      </c>
      <c r="U19" s="94">
        <f t="shared" si="2"/>
        <v>94080</v>
      </c>
      <c r="V19" s="56"/>
      <c r="W19" s="56"/>
      <c r="X19" s="56" t="s">
        <v>10</v>
      </c>
      <c r="Y19" s="53">
        <v>4.2</v>
      </c>
      <c r="Z19" s="54">
        <v>800</v>
      </c>
      <c r="AA19" s="7"/>
      <c r="AB19" s="8"/>
      <c r="AC19" s="17"/>
      <c r="AD19" s="17"/>
      <c r="AE19" s="79" t="s">
        <v>34</v>
      </c>
      <c r="AF19" s="90"/>
      <c r="AG19" s="90"/>
      <c r="AH19" s="90"/>
      <c r="AI19" s="90"/>
      <c r="AJ19" s="89">
        <v>1</v>
      </c>
      <c r="AK19" s="92">
        <f t="shared" si="0"/>
        <v>29.4</v>
      </c>
      <c r="AL19" s="92" t="s">
        <v>21</v>
      </c>
      <c r="AM19" s="93">
        <f t="shared" si="4"/>
        <v>3200</v>
      </c>
      <c r="AN19" s="87" t="s">
        <v>23</v>
      </c>
      <c r="AO19" s="94">
        <f t="shared" si="3"/>
        <v>94080</v>
      </c>
      <c r="AP19" s="17"/>
      <c r="AQ19" s="71"/>
    </row>
    <row r="20" spans="2:43" ht="18.75" customHeight="1">
      <c r="B20" s="69"/>
      <c r="C20" s="56" t="s">
        <v>12</v>
      </c>
      <c r="D20" s="97">
        <v>4.2</v>
      </c>
      <c r="E20" s="9">
        <v>800</v>
      </c>
      <c r="F20" s="10"/>
      <c r="G20" s="72"/>
      <c r="H20" s="72"/>
      <c r="I20" s="17"/>
      <c r="J20" s="17"/>
      <c r="K20" s="79" t="s">
        <v>15</v>
      </c>
      <c r="L20" s="90"/>
      <c r="M20" s="90"/>
      <c r="N20" s="90"/>
      <c r="O20" s="90"/>
      <c r="P20" s="32"/>
      <c r="Q20" s="91">
        <v>36.1</v>
      </c>
      <c r="R20" s="92" t="s">
        <v>21</v>
      </c>
      <c r="S20" s="93">
        <f t="shared" si="1"/>
        <v>3200</v>
      </c>
      <c r="T20" s="87" t="s">
        <v>23</v>
      </c>
      <c r="U20" s="94">
        <f t="shared" si="2"/>
        <v>115520</v>
      </c>
      <c r="V20" s="56"/>
      <c r="W20" s="56"/>
      <c r="X20" s="56" t="s">
        <v>12</v>
      </c>
      <c r="Y20" s="53">
        <v>4.2</v>
      </c>
      <c r="Z20" s="54">
        <v>800</v>
      </c>
      <c r="AA20" s="7"/>
      <c r="AB20" s="8"/>
      <c r="AC20" s="17"/>
      <c r="AD20" s="17"/>
      <c r="AE20" s="79" t="s">
        <v>15</v>
      </c>
      <c r="AF20" s="90"/>
      <c r="AG20" s="90"/>
      <c r="AH20" s="90"/>
      <c r="AI20" s="90"/>
      <c r="AJ20" s="89">
        <v>1</v>
      </c>
      <c r="AK20" s="92">
        <f t="shared" si="0"/>
        <v>36.1</v>
      </c>
      <c r="AL20" s="92" t="s">
        <v>21</v>
      </c>
      <c r="AM20" s="93">
        <f t="shared" si="4"/>
        <v>3200</v>
      </c>
      <c r="AN20" s="87" t="s">
        <v>23</v>
      </c>
      <c r="AO20" s="94">
        <f t="shared" si="3"/>
        <v>115520</v>
      </c>
      <c r="AP20" s="17"/>
      <c r="AQ20" s="71"/>
    </row>
    <row r="21" spans="2:43" ht="18.75" customHeight="1">
      <c r="B21" s="69"/>
      <c r="C21" s="56" t="s">
        <v>14</v>
      </c>
      <c r="D21" s="97">
        <v>4.2</v>
      </c>
      <c r="E21" s="9">
        <v>800</v>
      </c>
      <c r="F21" s="11"/>
      <c r="G21" s="3"/>
      <c r="H21" s="5"/>
      <c r="I21" s="17"/>
      <c r="J21" s="17"/>
      <c r="K21" s="79" t="s">
        <v>27</v>
      </c>
      <c r="L21" s="90"/>
      <c r="M21" s="90"/>
      <c r="N21" s="90"/>
      <c r="O21" s="90"/>
      <c r="P21" s="32"/>
      <c r="Q21" s="91">
        <v>24</v>
      </c>
      <c r="R21" s="92" t="s">
        <v>21</v>
      </c>
      <c r="S21" s="93">
        <f t="shared" si="1"/>
        <v>3200</v>
      </c>
      <c r="T21" s="87" t="s">
        <v>23</v>
      </c>
      <c r="U21" s="94">
        <f t="shared" si="2"/>
        <v>76800</v>
      </c>
      <c r="V21" s="56"/>
      <c r="W21" s="56"/>
      <c r="X21" s="56" t="s">
        <v>14</v>
      </c>
      <c r="Y21" s="53">
        <v>4.2</v>
      </c>
      <c r="Z21" s="54">
        <v>800</v>
      </c>
      <c r="AA21" s="7"/>
      <c r="AB21" s="8"/>
      <c r="AC21" s="17"/>
      <c r="AD21" s="17"/>
      <c r="AE21" s="79" t="s">
        <v>27</v>
      </c>
      <c r="AF21" s="90"/>
      <c r="AG21" s="90"/>
      <c r="AH21" s="90"/>
      <c r="AI21" s="90"/>
      <c r="AJ21" s="89">
        <v>1</v>
      </c>
      <c r="AK21" s="92">
        <f t="shared" si="0"/>
        <v>24</v>
      </c>
      <c r="AL21" s="92" t="s">
        <v>21</v>
      </c>
      <c r="AM21" s="93">
        <f t="shared" si="4"/>
        <v>3200</v>
      </c>
      <c r="AN21" s="87" t="s">
        <v>23</v>
      </c>
      <c r="AO21" s="94">
        <f t="shared" si="3"/>
        <v>76800</v>
      </c>
      <c r="AP21" s="17"/>
      <c r="AQ21" s="71"/>
    </row>
    <row r="22" spans="2:43" ht="18.75" customHeight="1">
      <c r="B22" s="69"/>
      <c r="C22" s="535" t="s">
        <v>16</v>
      </c>
      <c r="D22" s="537">
        <v>4.5</v>
      </c>
      <c r="E22" s="12"/>
      <c r="F22" s="13"/>
      <c r="G22" s="13"/>
      <c r="H22" s="14"/>
      <c r="I22" s="17"/>
      <c r="J22" s="17"/>
      <c r="K22" s="79" t="s">
        <v>28</v>
      </c>
      <c r="L22" s="90"/>
      <c r="M22" s="90"/>
      <c r="N22" s="90"/>
      <c r="O22" s="90"/>
      <c r="P22" s="32"/>
      <c r="Q22" s="91">
        <v>8</v>
      </c>
      <c r="R22" s="92" t="s">
        <v>21</v>
      </c>
      <c r="S22" s="93">
        <f t="shared" si="1"/>
        <v>3200</v>
      </c>
      <c r="T22" s="87" t="s">
        <v>23</v>
      </c>
      <c r="U22" s="94">
        <f t="shared" ref="U22" si="5">ROUND((Q22*S22),0)</f>
        <v>25600</v>
      </c>
      <c r="V22" s="56"/>
      <c r="W22" s="56"/>
      <c r="X22" s="535" t="s">
        <v>16</v>
      </c>
      <c r="Y22" s="516">
        <v>4.5</v>
      </c>
      <c r="Z22" s="12"/>
      <c r="AA22" s="13"/>
      <c r="AB22" s="15"/>
      <c r="AC22" s="17"/>
      <c r="AD22" s="17"/>
      <c r="AE22" s="79" t="s">
        <v>28</v>
      </c>
      <c r="AF22" s="90"/>
      <c r="AG22" s="90"/>
      <c r="AH22" s="90"/>
      <c r="AI22" s="90"/>
      <c r="AJ22" s="89">
        <v>1</v>
      </c>
      <c r="AK22" s="92">
        <f t="shared" si="0"/>
        <v>8</v>
      </c>
      <c r="AL22" s="92" t="s">
        <v>21</v>
      </c>
      <c r="AM22" s="93">
        <f t="shared" si="4"/>
        <v>3200</v>
      </c>
      <c r="AN22" s="87" t="s">
        <v>23</v>
      </c>
      <c r="AO22" s="94">
        <f t="shared" si="3"/>
        <v>25600</v>
      </c>
      <c r="AP22" s="17"/>
      <c r="AQ22" s="71"/>
    </row>
    <row r="23" spans="2:43" ht="18.75" customHeight="1" thickBot="1">
      <c r="B23" s="69"/>
      <c r="C23" s="536"/>
      <c r="D23" s="538"/>
      <c r="E23" s="41">
        <v>1600</v>
      </c>
      <c r="F23" s="42"/>
      <c r="G23" s="42"/>
      <c r="H23" s="43"/>
      <c r="I23" s="40"/>
      <c r="J23" s="17"/>
      <c r="K23" s="79" t="s">
        <v>17</v>
      </c>
      <c r="L23" s="90"/>
      <c r="M23" s="90"/>
      <c r="N23" s="90"/>
      <c r="O23" s="90"/>
      <c r="P23" s="32"/>
      <c r="Q23" s="91">
        <v>6.5</v>
      </c>
      <c r="R23" s="92" t="s">
        <v>21</v>
      </c>
      <c r="S23" s="93">
        <f t="shared" si="1"/>
        <v>3200</v>
      </c>
      <c r="T23" s="87" t="s">
        <v>23</v>
      </c>
      <c r="U23" s="94">
        <f t="shared" si="2"/>
        <v>20800</v>
      </c>
      <c r="V23" s="56"/>
      <c r="W23" s="56"/>
      <c r="X23" s="536"/>
      <c r="Y23" s="517"/>
      <c r="Z23" s="55">
        <v>800</v>
      </c>
      <c r="AA23" s="38"/>
      <c r="AB23" s="39"/>
      <c r="AC23" s="40"/>
      <c r="AD23" s="16"/>
      <c r="AE23" s="79" t="s">
        <v>277</v>
      </c>
      <c r="AF23" s="90"/>
      <c r="AG23" s="90"/>
      <c r="AH23" s="90"/>
      <c r="AI23" s="90"/>
      <c r="AJ23" s="96">
        <f>AP52</f>
        <v>0.96153846153846156</v>
      </c>
      <c r="AK23" s="92">
        <f t="shared" si="0"/>
        <v>6.3</v>
      </c>
      <c r="AL23" s="92" t="s">
        <v>21</v>
      </c>
      <c r="AM23" s="93">
        <f t="shared" si="4"/>
        <v>3200</v>
      </c>
      <c r="AN23" s="87" t="s">
        <v>23</v>
      </c>
      <c r="AO23" s="94">
        <f t="shared" ref="AO23" si="6">AK23*AM23</f>
        <v>20160</v>
      </c>
      <c r="AP23" s="17"/>
      <c r="AQ23" s="71"/>
    </row>
    <row r="24" spans="2:43" ht="18.75" customHeight="1" thickTop="1">
      <c r="B24" s="69"/>
      <c r="C24" s="56" t="s">
        <v>18</v>
      </c>
      <c r="D24" s="98"/>
      <c r="E24" s="34"/>
      <c r="F24" s="35"/>
      <c r="G24" s="35"/>
      <c r="H24" s="36"/>
      <c r="I24" s="99"/>
      <c r="J24" s="17"/>
      <c r="K24" s="78" t="s">
        <v>33</v>
      </c>
      <c r="L24" s="83"/>
      <c r="M24" s="83"/>
      <c r="N24" s="83"/>
      <c r="O24" s="83"/>
      <c r="P24" s="32"/>
      <c r="Q24" s="84">
        <v>19.399999999999999</v>
      </c>
      <c r="R24" s="85" t="s">
        <v>22</v>
      </c>
      <c r="S24" s="86">
        <f>$G$9</f>
        <v>1600</v>
      </c>
      <c r="T24" s="87" t="s">
        <v>23</v>
      </c>
      <c r="U24" s="88">
        <f t="shared" si="2"/>
        <v>31040</v>
      </c>
      <c r="V24" s="56"/>
      <c r="W24" s="56"/>
      <c r="X24" s="56" t="s">
        <v>18</v>
      </c>
      <c r="Y24" s="98"/>
      <c r="Z24" s="34"/>
      <c r="AA24" s="35"/>
      <c r="AB24" s="36"/>
      <c r="AC24" s="37"/>
      <c r="AD24" s="17"/>
      <c r="AE24" s="78" t="s">
        <v>33</v>
      </c>
      <c r="AF24" s="83"/>
      <c r="AG24" s="83"/>
      <c r="AH24" s="83"/>
      <c r="AI24" s="83"/>
      <c r="AJ24" s="89">
        <v>1</v>
      </c>
      <c r="AK24" s="85">
        <f>ROUND((Q24*AJ24),1)</f>
        <v>19.399999999999999</v>
      </c>
      <c r="AL24" s="85" t="s">
        <v>42</v>
      </c>
      <c r="AM24" s="86">
        <f t="shared" ref="AM24:AM26" si="7">$AB$9</f>
        <v>800</v>
      </c>
      <c r="AN24" s="87" t="s">
        <v>23</v>
      </c>
      <c r="AO24" s="88">
        <f t="shared" si="3"/>
        <v>15519.999999999998</v>
      </c>
      <c r="AP24" s="17"/>
      <c r="AQ24" s="71"/>
    </row>
    <row r="25" spans="2:43" ht="18.75" customHeight="1">
      <c r="B25" s="69"/>
      <c r="C25" s="17"/>
      <c r="D25" s="17"/>
      <c r="E25" s="17"/>
      <c r="F25" s="17"/>
      <c r="G25" s="17"/>
      <c r="H25" s="17"/>
      <c r="I25" s="17"/>
      <c r="J25" s="17"/>
      <c r="K25" s="78" t="s">
        <v>20</v>
      </c>
      <c r="L25" s="83"/>
      <c r="M25" s="83"/>
      <c r="N25" s="83"/>
      <c r="O25" s="83"/>
      <c r="P25" s="32"/>
      <c r="Q25" s="84">
        <v>7.8</v>
      </c>
      <c r="R25" s="85" t="s">
        <v>22</v>
      </c>
      <c r="S25" s="86">
        <f>$G$9</f>
        <v>1600</v>
      </c>
      <c r="T25" s="87" t="s">
        <v>23</v>
      </c>
      <c r="U25" s="88">
        <f t="shared" si="2"/>
        <v>12480</v>
      </c>
      <c r="V25" s="17"/>
      <c r="W25" s="17"/>
      <c r="X25" s="17"/>
      <c r="Y25" s="17"/>
      <c r="Z25" s="17"/>
      <c r="AA25" s="17"/>
      <c r="AB25" s="17"/>
      <c r="AC25" s="17"/>
      <c r="AD25" s="17"/>
      <c r="AE25" s="78" t="s">
        <v>20</v>
      </c>
      <c r="AF25" s="83"/>
      <c r="AG25" s="83"/>
      <c r="AH25" s="83"/>
      <c r="AI25" s="83"/>
      <c r="AJ25" s="89">
        <v>1</v>
      </c>
      <c r="AK25" s="85">
        <f>ROUND((Q25*AJ25),1)</f>
        <v>7.8</v>
      </c>
      <c r="AL25" s="85" t="s">
        <v>22</v>
      </c>
      <c r="AM25" s="86">
        <f t="shared" si="7"/>
        <v>800</v>
      </c>
      <c r="AN25" s="87" t="s">
        <v>23</v>
      </c>
      <c r="AO25" s="88">
        <f t="shared" si="3"/>
        <v>6240</v>
      </c>
      <c r="AP25" s="17"/>
      <c r="AQ25" s="71"/>
    </row>
    <row r="26" spans="2:43" ht="18.75" customHeight="1">
      <c r="B26" s="69"/>
      <c r="C26" s="17"/>
      <c r="D26" s="17"/>
      <c r="E26" s="17"/>
      <c r="F26" s="17"/>
      <c r="G26" s="17"/>
      <c r="H26" s="17"/>
      <c r="I26" s="17"/>
      <c r="J26" s="17"/>
      <c r="K26" s="78" t="s">
        <v>19</v>
      </c>
      <c r="L26" s="83"/>
      <c r="M26" s="83"/>
      <c r="N26" s="83"/>
      <c r="O26" s="83"/>
      <c r="P26" s="32"/>
      <c r="Q26" s="84">
        <v>22.2</v>
      </c>
      <c r="R26" s="85" t="s">
        <v>22</v>
      </c>
      <c r="S26" s="86">
        <f>$G$9</f>
        <v>1600</v>
      </c>
      <c r="T26" s="87" t="s">
        <v>23</v>
      </c>
      <c r="U26" s="88">
        <f t="shared" si="2"/>
        <v>35520</v>
      </c>
      <c r="V26" s="17"/>
      <c r="W26" s="17"/>
      <c r="X26" s="17"/>
      <c r="Y26" s="17"/>
      <c r="Z26" s="17"/>
      <c r="AA26" s="17"/>
      <c r="AB26" s="17"/>
      <c r="AC26" s="17"/>
      <c r="AD26" s="17"/>
      <c r="AE26" s="78" t="s">
        <v>19</v>
      </c>
      <c r="AF26" s="83"/>
      <c r="AG26" s="83"/>
      <c r="AH26" s="83"/>
      <c r="AI26" s="83"/>
      <c r="AJ26" s="100">
        <f>AP46</f>
        <v>1.1290322580645162</v>
      </c>
      <c r="AK26" s="85">
        <f>ROUND((Q26*AJ26),1)</f>
        <v>25.1</v>
      </c>
      <c r="AL26" s="85" t="s">
        <v>22</v>
      </c>
      <c r="AM26" s="86">
        <f t="shared" si="7"/>
        <v>800</v>
      </c>
      <c r="AN26" s="87" t="s">
        <v>23</v>
      </c>
      <c r="AO26" s="88">
        <f t="shared" si="3"/>
        <v>20080</v>
      </c>
      <c r="AP26" s="17"/>
      <c r="AQ26" s="71"/>
    </row>
    <row r="27" spans="2:43" ht="18.75" customHeight="1">
      <c r="B27" s="69"/>
      <c r="C27" s="17"/>
      <c r="D27" s="17"/>
      <c r="E27" s="17"/>
      <c r="F27" s="17"/>
      <c r="G27" s="17"/>
      <c r="H27" s="17"/>
      <c r="I27" s="17"/>
      <c r="J27" s="17"/>
      <c r="K27" s="17"/>
      <c r="L27" s="17"/>
      <c r="M27" s="17"/>
      <c r="N27" s="17"/>
      <c r="O27" s="17"/>
      <c r="P27" s="32"/>
      <c r="Q27" s="101"/>
      <c r="R27" s="101"/>
      <c r="S27" s="104" t="s">
        <v>35</v>
      </c>
      <c r="T27" s="87"/>
      <c r="U27" s="106">
        <f>SUM(U14:U26)</f>
        <v>657920</v>
      </c>
      <c r="V27" s="115" t="s">
        <v>255</v>
      </c>
      <c r="W27" s="17"/>
      <c r="X27" s="17"/>
      <c r="Y27" s="17"/>
      <c r="Z27" s="17"/>
      <c r="AA27" s="17"/>
      <c r="AB27" s="17"/>
      <c r="AC27" s="17"/>
      <c r="AD27" s="17"/>
      <c r="AE27" s="115" t="s">
        <v>253</v>
      </c>
      <c r="AF27" s="17"/>
      <c r="AG27" s="17"/>
      <c r="AH27" s="17"/>
      <c r="AI27" s="17"/>
      <c r="AJ27" s="102"/>
      <c r="AK27" s="103"/>
      <c r="AL27" s="101"/>
      <c r="AM27" s="104" t="s">
        <v>35</v>
      </c>
      <c r="AN27" s="102"/>
      <c r="AO27" s="106">
        <f>SUM(AO14:AO26)</f>
        <v>613200</v>
      </c>
      <c r="AP27" s="115" t="s">
        <v>255</v>
      </c>
      <c r="AQ27" s="71"/>
    </row>
    <row r="28" spans="2:43" ht="18.75" customHeight="1">
      <c r="B28" s="69"/>
      <c r="C28" s="17"/>
      <c r="D28" s="17"/>
      <c r="E28" s="17"/>
      <c r="F28" s="17"/>
      <c r="G28" s="17"/>
      <c r="H28" s="17"/>
      <c r="I28" s="17"/>
      <c r="J28" s="17"/>
      <c r="K28" s="17"/>
      <c r="L28" s="17"/>
      <c r="M28" s="17"/>
      <c r="N28" s="17"/>
      <c r="O28" s="17"/>
      <c r="P28" s="32"/>
      <c r="Q28" s="104"/>
      <c r="R28" s="104"/>
      <c r="S28" s="104" t="s">
        <v>36</v>
      </c>
      <c r="T28" s="87"/>
      <c r="U28" s="106">
        <f>ROUND((U27*(1+V28)),0)</f>
        <v>831020</v>
      </c>
      <c r="V28" s="433">
        <f>(829.1/656.4)-1</f>
        <v>0.2631017672151128</v>
      </c>
      <c r="W28" s="17"/>
      <c r="X28" s="17"/>
      <c r="Y28" s="17"/>
      <c r="Z28" s="17"/>
      <c r="AA28" s="17"/>
      <c r="AB28" s="17"/>
      <c r="AC28" s="17"/>
      <c r="AD28" s="17"/>
      <c r="AE28" s="434" t="s">
        <v>254</v>
      </c>
      <c r="AF28" s="17"/>
      <c r="AG28" s="17"/>
      <c r="AH28" s="17"/>
      <c r="AI28" s="17"/>
      <c r="AJ28" s="102"/>
      <c r="AK28" s="105"/>
      <c r="AL28" s="104"/>
      <c r="AM28" s="104" t="s">
        <v>36</v>
      </c>
      <c r="AN28" s="102"/>
      <c r="AO28" s="106">
        <f>ROUND((AO27*(1+AP28)),0)</f>
        <v>774534</v>
      </c>
      <c r="AP28" s="433">
        <f>V28</f>
        <v>0.2631017672151128</v>
      </c>
      <c r="AQ28" s="71"/>
    </row>
    <row r="29" spans="2:43" ht="18.75" customHeight="1">
      <c r="B29" s="69"/>
      <c r="C29" s="17"/>
      <c r="D29" s="17"/>
      <c r="E29" s="17"/>
      <c r="F29" s="17"/>
      <c r="G29" s="17"/>
      <c r="H29" s="17"/>
      <c r="I29" s="17"/>
      <c r="J29" s="17"/>
      <c r="K29" s="17"/>
      <c r="L29" s="17"/>
      <c r="M29" s="17"/>
      <c r="N29" s="17"/>
      <c r="O29" s="17"/>
      <c r="P29" s="32"/>
      <c r="Q29" s="104"/>
      <c r="R29" s="104"/>
      <c r="S29" s="107" t="s">
        <v>6</v>
      </c>
      <c r="T29" s="87"/>
      <c r="U29" s="108">
        <f>U28/G11</f>
        <v>259.69375000000002</v>
      </c>
      <c r="V29" s="17"/>
      <c r="W29" s="17"/>
      <c r="X29" s="17"/>
      <c r="Y29" s="17"/>
      <c r="Z29" s="17"/>
      <c r="AA29" s="17"/>
      <c r="AB29" s="17"/>
      <c r="AC29" s="17"/>
      <c r="AD29" s="17"/>
      <c r="AE29" s="17"/>
      <c r="AF29" s="17"/>
      <c r="AG29" s="17"/>
      <c r="AH29" s="17"/>
      <c r="AI29" s="17"/>
      <c r="AJ29" s="102"/>
      <c r="AK29" s="105"/>
      <c r="AL29" s="104"/>
      <c r="AM29" s="107" t="s">
        <v>6</v>
      </c>
      <c r="AN29" s="32"/>
      <c r="AO29" s="108">
        <f>AO28/AB11</f>
        <v>242.041875</v>
      </c>
      <c r="AP29" s="31" t="s">
        <v>47</v>
      </c>
      <c r="AQ29" s="71"/>
    </row>
    <row r="30" spans="2:43" ht="41.4" customHeight="1">
      <c r="B30" s="69"/>
      <c r="C30" s="17"/>
      <c r="D30" s="17"/>
      <c r="E30" s="17"/>
      <c r="F30" s="17"/>
      <c r="G30" s="17"/>
      <c r="H30" s="17"/>
      <c r="I30" s="17"/>
      <c r="J30" s="17"/>
      <c r="K30" s="17"/>
      <c r="L30" s="17"/>
      <c r="M30" s="17"/>
      <c r="N30" s="17"/>
      <c r="O30" s="17"/>
      <c r="P30" s="32"/>
      <c r="Q30" s="104"/>
      <c r="R30" s="104"/>
      <c r="S30" s="110"/>
      <c r="T30" s="87"/>
      <c r="U30" s="111">
        <f>ROUND((U29/0.3025),0)</f>
        <v>858</v>
      </c>
      <c r="V30" s="17"/>
      <c r="W30" s="17"/>
      <c r="X30" s="17"/>
      <c r="Y30" s="17"/>
      <c r="Z30" s="17"/>
      <c r="AA30" s="17"/>
      <c r="AB30" s="17"/>
      <c r="AC30" s="17"/>
      <c r="AD30" s="17"/>
      <c r="AE30" s="17"/>
      <c r="AF30" s="17"/>
      <c r="AG30" s="17"/>
      <c r="AH30" s="17"/>
      <c r="AI30" s="17"/>
      <c r="AJ30" s="102"/>
      <c r="AK30" s="105"/>
      <c r="AL30" s="104"/>
      <c r="AM30" s="110"/>
      <c r="AN30" s="32"/>
      <c r="AO30" s="135">
        <f>ROUND((AO29/0.3025),0)</f>
        <v>800</v>
      </c>
      <c r="AP30" s="136">
        <f>AO30/U30</f>
        <v>0.93240093240093236</v>
      </c>
      <c r="AQ30" s="71"/>
    </row>
    <row r="31" spans="2:43">
      <c r="B31" s="69"/>
      <c r="C31" s="17"/>
      <c r="D31" s="17"/>
      <c r="E31" s="17"/>
      <c r="F31" s="17"/>
      <c r="G31" s="17"/>
      <c r="H31" s="17"/>
      <c r="I31" s="17"/>
      <c r="J31" s="17"/>
      <c r="K31" s="17"/>
      <c r="L31" s="17"/>
      <c r="M31" s="17"/>
      <c r="N31" s="17"/>
      <c r="O31" s="17"/>
      <c r="P31" s="32"/>
      <c r="Q31" s="109"/>
      <c r="R31" s="109"/>
      <c r="S31" s="110"/>
      <c r="T31" s="87"/>
      <c r="U31" s="111"/>
      <c r="V31" s="17"/>
      <c r="W31" s="17"/>
      <c r="X31" s="17"/>
      <c r="Y31" s="17"/>
      <c r="Z31" s="17"/>
      <c r="AA31" s="17"/>
      <c r="AB31" s="17"/>
      <c r="AC31" s="17"/>
      <c r="AD31" s="17"/>
      <c r="AE31" s="17"/>
      <c r="AF31" s="17"/>
      <c r="AG31" s="17"/>
      <c r="AH31" s="17"/>
      <c r="AI31" s="17"/>
      <c r="AJ31" s="32"/>
      <c r="AK31" s="17"/>
      <c r="AL31" s="109"/>
      <c r="AM31" s="110"/>
      <c r="AN31" s="32"/>
      <c r="AO31" s="108"/>
      <c r="AQ31" s="71"/>
    </row>
    <row r="32" spans="2:43" ht="26.4">
      <c r="B32" s="69"/>
      <c r="C32" s="514" t="s">
        <v>278</v>
      </c>
      <c r="D32" s="17"/>
      <c r="F32" s="17"/>
      <c r="G32" s="17"/>
      <c r="H32" s="17"/>
      <c r="I32" s="17"/>
      <c r="J32" s="17"/>
      <c r="K32" s="17"/>
      <c r="L32" s="17"/>
      <c r="M32" s="17"/>
      <c r="N32" s="17"/>
      <c r="O32" s="17"/>
      <c r="P32" s="32"/>
      <c r="Q32" s="109"/>
      <c r="R32" s="109"/>
      <c r="S32" s="109"/>
      <c r="T32" s="112"/>
      <c r="U32" s="113"/>
      <c r="V32" s="17"/>
      <c r="W32" s="17"/>
      <c r="X32" s="17"/>
      <c r="Y32" s="17"/>
      <c r="Z32" s="17"/>
      <c r="AA32" s="17"/>
      <c r="AB32" s="17"/>
      <c r="AC32" s="17"/>
      <c r="AD32" s="17"/>
      <c r="AE32" s="17"/>
      <c r="AF32" s="17"/>
      <c r="AG32" s="17"/>
      <c r="AH32" s="17"/>
      <c r="AI32" s="17"/>
      <c r="AJ32" s="32"/>
      <c r="AK32" s="17"/>
      <c r="AL32" s="109"/>
      <c r="AM32" s="109"/>
      <c r="AN32" s="32"/>
      <c r="AO32" s="113"/>
      <c r="AQ32" s="71"/>
    </row>
    <row r="33" spans="2:43" ht="18" thickBot="1">
      <c r="B33" s="69"/>
      <c r="C33" s="17"/>
      <c r="D33" s="17"/>
      <c r="E33" s="17"/>
      <c r="F33" s="114">
        <v>28</v>
      </c>
      <c r="G33" s="115" t="s">
        <v>30</v>
      </c>
      <c r="H33" s="17"/>
      <c r="I33" s="17"/>
      <c r="J33" s="17"/>
      <c r="K33" s="17"/>
      <c r="L33" s="17"/>
      <c r="M33" s="17"/>
      <c r="N33" s="17"/>
      <c r="O33" s="17"/>
      <c r="P33" s="32"/>
      <c r="Q33" s="109"/>
      <c r="R33" s="109"/>
      <c r="S33" s="109"/>
      <c r="T33" s="112"/>
      <c r="U33" s="113"/>
      <c r="V33" s="17"/>
      <c r="W33" s="17"/>
      <c r="X33" s="17"/>
      <c r="Y33" s="17"/>
      <c r="AA33" s="114">
        <v>21</v>
      </c>
      <c r="AB33" s="115" t="s">
        <v>30</v>
      </c>
      <c r="AC33" s="17"/>
      <c r="AD33" s="17"/>
      <c r="AE33" s="17"/>
      <c r="AF33" s="17"/>
      <c r="AG33" s="17"/>
      <c r="AH33" s="17"/>
      <c r="AI33" s="17"/>
      <c r="AJ33" s="32"/>
      <c r="AK33" s="17"/>
      <c r="AL33" s="109"/>
      <c r="AM33" s="109"/>
      <c r="AN33" s="32"/>
      <c r="AO33" s="113"/>
      <c r="AQ33" s="71"/>
    </row>
    <row r="34" spans="2:43" ht="13.5" customHeight="1">
      <c r="B34" s="69"/>
      <c r="C34" s="17"/>
      <c r="D34" s="17"/>
      <c r="E34" s="406"/>
      <c r="F34" s="424"/>
      <c r="G34" s="407"/>
      <c r="H34" s="409"/>
      <c r="I34" s="17"/>
      <c r="J34" s="532" t="s">
        <v>265</v>
      </c>
      <c r="K34" s="532"/>
      <c r="L34" s="532"/>
      <c r="M34" s="532"/>
      <c r="N34" s="532"/>
      <c r="O34" s="532"/>
      <c r="P34" s="532"/>
      <c r="Q34" s="532"/>
      <c r="R34" s="532"/>
      <c r="S34" s="532" t="s">
        <v>267</v>
      </c>
      <c r="T34" s="532"/>
      <c r="U34" s="32"/>
      <c r="V34" s="17"/>
      <c r="W34" s="17"/>
      <c r="X34" s="17"/>
      <c r="Y34" s="17"/>
      <c r="Z34" s="406"/>
      <c r="AA34" s="408"/>
      <c r="AB34" s="409"/>
      <c r="AC34" s="17"/>
      <c r="AD34" s="532" t="s">
        <v>265</v>
      </c>
      <c r="AE34" s="532"/>
      <c r="AF34" s="532"/>
      <c r="AG34" s="532"/>
      <c r="AH34" s="532"/>
      <c r="AI34" s="532"/>
      <c r="AJ34" s="532"/>
      <c r="AK34" s="532"/>
      <c r="AL34" s="532"/>
      <c r="AM34" s="532" t="s">
        <v>267</v>
      </c>
      <c r="AN34" s="532"/>
      <c r="AO34" s="17"/>
      <c r="AP34" s="533" t="s">
        <v>256</v>
      </c>
      <c r="AQ34" s="71"/>
    </row>
    <row r="35" spans="2:43" ht="13.5" customHeight="1">
      <c r="B35" s="69"/>
      <c r="C35" s="17"/>
      <c r="D35" s="17"/>
      <c r="E35" s="410"/>
      <c r="F35" s="425"/>
      <c r="G35" s="18"/>
      <c r="H35" s="411"/>
      <c r="I35" s="17"/>
      <c r="J35" s="532"/>
      <c r="K35" s="532"/>
      <c r="L35" s="532"/>
      <c r="M35" s="532"/>
      <c r="N35" s="532"/>
      <c r="O35" s="532"/>
      <c r="P35" s="532"/>
      <c r="Q35" s="532"/>
      <c r="R35" s="532"/>
      <c r="S35" s="532"/>
      <c r="T35" s="532"/>
      <c r="U35" s="17"/>
      <c r="V35" s="17"/>
      <c r="W35" s="17"/>
      <c r="X35" s="17"/>
      <c r="Y35" s="17"/>
      <c r="Z35" s="410"/>
      <c r="AA35" s="19"/>
      <c r="AB35" s="411"/>
      <c r="AC35" s="17"/>
      <c r="AD35" s="532"/>
      <c r="AE35" s="532"/>
      <c r="AF35" s="532"/>
      <c r="AG35" s="532"/>
      <c r="AH35" s="532"/>
      <c r="AI35" s="532"/>
      <c r="AJ35" s="532"/>
      <c r="AK35" s="532"/>
      <c r="AL35" s="532"/>
      <c r="AM35" s="532"/>
      <c r="AN35" s="532"/>
      <c r="AO35" s="32"/>
      <c r="AP35" s="534"/>
      <c r="AQ35" s="71"/>
    </row>
    <row r="36" spans="2:43" ht="13.5" customHeight="1">
      <c r="B36" s="69"/>
      <c r="C36" s="17"/>
      <c r="D36" s="17"/>
      <c r="E36" s="412"/>
      <c r="F36" s="426"/>
      <c r="G36" s="20"/>
      <c r="H36" s="413"/>
      <c r="I36" s="17"/>
      <c r="J36" s="17"/>
      <c r="K36" s="17" t="s">
        <v>263</v>
      </c>
      <c r="L36" s="17"/>
      <c r="M36" s="17" t="s">
        <v>262</v>
      </c>
      <c r="N36" s="17"/>
      <c r="O36" s="17" t="s">
        <v>266</v>
      </c>
      <c r="P36" s="32"/>
      <c r="Q36" s="116"/>
      <c r="R36" s="109"/>
      <c r="S36" s="109"/>
      <c r="T36" s="17"/>
      <c r="U36" s="32"/>
      <c r="V36" s="17"/>
      <c r="W36" s="17"/>
      <c r="X36" s="17"/>
      <c r="Y36" s="17"/>
      <c r="Z36" s="412"/>
      <c r="AA36" s="25"/>
      <c r="AB36" s="413"/>
      <c r="AC36" s="17"/>
      <c r="AD36" s="17"/>
      <c r="AE36" s="17" t="s">
        <v>263</v>
      </c>
      <c r="AF36" s="17"/>
      <c r="AG36" s="17" t="s">
        <v>262</v>
      </c>
      <c r="AH36" s="17"/>
      <c r="AI36" s="17" t="s">
        <v>266</v>
      </c>
      <c r="AJ36" s="32"/>
      <c r="AK36" s="116"/>
      <c r="AL36" s="109"/>
      <c r="AM36" s="109"/>
      <c r="AN36" s="32"/>
      <c r="AO36" s="72"/>
      <c r="AP36" s="46"/>
      <c r="AQ36" s="71"/>
    </row>
    <row r="37" spans="2:43" ht="13.5" customHeight="1">
      <c r="B37" s="69"/>
      <c r="C37" s="17"/>
      <c r="D37" s="17"/>
      <c r="E37" s="410"/>
      <c r="F37" s="427"/>
      <c r="G37" s="26"/>
      <c r="H37" s="413"/>
      <c r="I37" s="17"/>
      <c r="J37" s="499" t="s">
        <v>260</v>
      </c>
      <c r="K37" s="500"/>
      <c r="L37" s="1" t="s">
        <v>21</v>
      </c>
      <c r="M37" s="501"/>
      <c r="N37" s="1" t="s">
        <v>264</v>
      </c>
      <c r="P37" s="17" t="s">
        <v>23</v>
      </c>
      <c r="Q37" s="116">
        <f t="shared" ref="Q37:Q39" si="8">K37*M37*O37</f>
        <v>0</v>
      </c>
      <c r="T37" s="17"/>
      <c r="U37" s="32"/>
      <c r="V37" s="17"/>
      <c r="W37" s="17"/>
      <c r="X37" s="17"/>
      <c r="Y37" s="17"/>
      <c r="Z37" s="410"/>
      <c r="AA37" s="27"/>
      <c r="AB37" s="414"/>
      <c r="AC37" s="17"/>
      <c r="AD37" s="499" t="s">
        <v>260</v>
      </c>
      <c r="AE37" s="500">
        <f>(AA33+X39)*2</f>
        <v>118.2</v>
      </c>
      <c r="AF37" s="1" t="s">
        <v>21</v>
      </c>
      <c r="AG37" s="501">
        <f>Y19</f>
        <v>4.2</v>
      </c>
      <c r="AH37" s="1" t="s">
        <v>264</v>
      </c>
      <c r="AI37" s="1">
        <v>1</v>
      </c>
      <c r="AJ37" s="17" t="s">
        <v>23</v>
      </c>
      <c r="AK37" s="116">
        <f t="shared" ref="AK37:AK39" si="9">AE37*AG37*AI37</f>
        <v>496.44000000000005</v>
      </c>
      <c r="AP37" s="435"/>
      <c r="AQ37" s="71"/>
    </row>
    <row r="38" spans="2:43" ht="13.5" customHeight="1">
      <c r="B38" s="69"/>
      <c r="C38" s="17"/>
      <c r="D38" s="17"/>
      <c r="E38" s="422"/>
      <c r="F38" s="428"/>
      <c r="G38" s="28"/>
      <c r="H38" s="415"/>
      <c r="I38" s="17"/>
      <c r="J38" s="499" t="s">
        <v>259</v>
      </c>
      <c r="K38" s="505">
        <f>(E52+C39)*2</f>
        <v>142.19999999999999</v>
      </c>
      <c r="L38" s="1" t="s">
        <v>21</v>
      </c>
      <c r="M38" s="501">
        <f t="shared" ref="M38:M39" si="10">D20</f>
        <v>4.2</v>
      </c>
      <c r="N38" s="1" t="s">
        <v>264</v>
      </c>
      <c r="O38" s="1">
        <v>1</v>
      </c>
      <c r="P38" s="17" t="s">
        <v>23</v>
      </c>
      <c r="Q38" s="116">
        <f t="shared" si="8"/>
        <v>597.24</v>
      </c>
      <c r="T38" s="17"/>
      <c r="U38" s="32"/>
      <c r="V38" s="17"/>
      <c r="W38" s="17"/>
      <c r="X38" s="17"/>
      <c r="Y38" s="17"/>
      <c r="Z38" s="412"/>
      <c r="AA38" s="29"/>
      <c r="AB38" s="415"/>
      <c r="AC38" s="17"/>
      <c r="AD38" s="499" t="s">
        <v>259</v>
      </c>
      <c r="AE38" s="500">
        <f>(AA33+X39)*2</f>
        <v>118.2</v>
      </c>
      <c r="AF38" s="1" t="s">
        <v>21</v>
      </c>
      <c r="AG38" s="501">
        <f>Y20</f>
        <v>4.2</v>
      </c>
      <c r="AH38" s="1" t="s">
        <v>264</v>
      </c>
      <c r="AI38" s="1">
        <v>1</v>
      </c>
      <c r="AJ38" s="17" t="s">
        <v>23</v>
      </c>
      <c r="AK38" s="116">
        <f t="shared" si="9"/>
        <v>496.44000000000005</v>
      </c>
      <c r="AP38" s="435"/>
      <c r="AQ38" s="71"/>
    </row>
    <row r="39" spans="2:43" ht="13.5" customHeight="1">
      <c r="B39" s="69"/>
      <c r="C39" s="118">
        <v>57.1</v>
      </c>
      <c r="D39" s="17" t="s">
        <v>29</v>
      </c>
      <c r="E39" s="418"/>
      <c r="F39" s="425"/>
      <c r="G39" s="18"/>
      <c r="H39" s="411"/>
      <c r="I39" s="17"/>
      <c r="J39" s="498" t="s">
        <v>258</v>
      </c>
      <c r="K39" s="505">
        <f>(E52+C39)*2</f>
        <v>142.19999999999999</v>
      </c>
      <c r="L39" s="17" t="s">
        <v>21</v>
      </c>
      <c r="M39" s="501">
        <f t="shared" si="10"/>
        <v>4.2</v>
      </c>
      <c r="N39" s="17" t="s">
        <v>21</v>
      </c>
      <c r="O39" s="17">
        <v>1</v>
      </c>
      <c r="P39" s="17" t="s">
        <v>23</v>
      </c>
      <c r="Q39" s="116">
        <f t="shared" si="8"/>
        <v>597.24</v>
      </c>
      <c r="R39" s="17"/>
      <c r="S39" s="72"/>
      <c r="T39" s="32"/>
      <c r="U39" s="17"/>
      <c r="V39" s="17"/>
      <c r="W39" s="17"/>
      <c r="X39" s="118">
        <v>38.1</v>
      </c>
      <c r="Y39" s="17" t="s">
        <v>31</v>
      </c>
      <c r="Z39" s="410"/>
      <c r="AA39" s="30"/>
      <c r="AB39" s="411"/>
      <c r="AC39" s="17"/>
      <c r="AD39" s="498" t="s">
        <v>258</v>
      </c>
      <c r="AE39" s="500">
        <f>(AA33+X39)*2</f>
        <v>118.2</v>
      </c>
      <c r="AF39" s="17" t="s">
        <v>21</v>
      </c>
      <c r="AG39" s="501">
        <f>Y21</f>
        <v>4.2</v>
      </c>
      <c r="AH39" s="17" t="s">
        <v>21</v>
      </c>
      <c r="AI39" s="17">
        <v>1</v>
      </c>
      <c r="AJ39" s="17" t="s">
        <v>23</v>
      </c>
      <c r="AK39" s="116">
        <f t="shared" si="9"/>
        <v>496.44000000000005</v>
      </c>
      <c r="AL39" s="17"/>
      <c r="AM39" s="72"/>
      <c r="AN39" s="32"/>
      <c r="AO39" s="72"/>
      <c r="AP39" s="47"/>
      <c r="AQ39" s="71"/>
    </row>
    <row r="40" spans="2:43" ht="13.5" customHeight="1">
      <c r="B40" s="69"/>
      <c r="C40" s="17"/>
      <c r="D40" s="17"/>
      <c r="E40" s="416"/>
      <c r="F40" s="426"/>
      <c r="G40" s="20"/>
      <c r="H40" s="413"/>
      <c r="I40" s="17"/>
      <c r="J40" s="21" t="s">
        <v>257</v>
      </c>
      <c r="K40" s="506">
        <f>(F33+C39)*2</f>
        <v>170.2</v>
      </c>
      <c r="L40" s="22" t="s">
        <v>261</v>
      </c>
      <c r="M40" s="502">
        <f>D22</f>
        <v>4.5</v>
      </c>
      <c r="N40" s="23" t="s">
        <v>21</v>
      </c>
      <c r="O40" s="23">
        <v>1</v>
      </c>
      <c r="P40" s="23" t="s">
        <v>23</v>
      </c>
      <c r="Q40" s="24">
        <f>K40*M40*O40</f>
        <v>765.9</v>
      </c>
      <c r="R40" s="23"/>
      <c r="S40" s="17"/>
      <c r="T40" s="32"/>
      <c r="U40" s="17"/>
      <c r="V40" s="17"/>
      <c r="W40" s="17"/>
      <c r="X40" s="17"/>
      <c r="Y40" s="17"/>
      <c r="Z40" s="416"/>
      <c r="AA40" s="25" t="s">
        <v>55</v>
      </c>
      <c r="AB40" s="413"/>
      <c r="AC40" s="17"/>
      <c r="AD40" s="21" t="s">
        <v>257</v>
      </c>
      <c r="AE40" s="503">
        <f>(AA33+X39)*2</f>
        <v>118.2</v>
      </c>
      <c r="AF40" s="22" t="s">
        <v>261</v>
      </c>
      <c r="AG40" s="502">
        <f>Y22</f>
        <v>4.5</v>
      </c>
      <c r="AH40" s="23" t="s">
        <v>21</v>
      </c>
      <c r="AI40" s="23">
        <v>1</v>
      </c>
      <c r="AJ40" s="23" t="s">
        <v>23</v>
      </c>
      <c r="AK40" s="24">
        <f>AE40*AG40*AI40</f>
        <v>531.9</v>
      </c>
      <c r="AL40" s="23"/>
      <c r="AM40" s="17"/>
      <c r="AN40" s="32"/>
      <c r="AO40" s="72"/>
      <c r="AP40" s="435"/>
      <c r="AQ40" s="71"/>
    </row>
    <row r="41" spans="2:43" ht="13.5" customHeight="1">
      <c r="B41" s="69"/>
      <c r="C41" s="17"/>
      <c r="D41" s="17"/>
      <c r="E41" s="417"/>
      <c r="F41" s="429"/>
      <c r="G41" s="18"/>
      <c r="H41" s="411"/>
      <c r="I41" s="17"/>
      <c r="J41" s="17"/>
      <c r="K41" s="17"/>
      <c r="L41" s="17"/>
      <c r="M41" s="17" t="s">
        <v>32</v>
      </c>
      <c r="N41" s="17"/>
      <c r="O41" s="17"/>
      <c r="P41" s="32"/>
      <c r="Q41" s="116">
        <f>SUM(Q36:Q40)</f>
        <v>1960.38</v>
      </c>
      <c r="R41" s="32"/>
      <c r="S41" s="117">
        <f>ROUND((Q41/$G$11),3)</f>
        <v>0.61299999999999999</v>
      </c>
      <c r="T41" s="32"/>
      <c r="U41" s="17"/>
      <c r="V41" s="126"/>
      <c r="W41" s="17"/>
      <c r="X41" s="17"/>
      <c r="Y41" s="17"/>
      <c r="Z41" s="417"/>
      <c r="AA41" s="30"/>
      <c r="AB41" s="411"/>
      <c r="AC41" s="17"/>
      <c r="AD41" s="17"/>
      <c r="AE41" s="17"/>
      <c r="AF41" s="17"/>
      <c r="AG41" s="17" t="s">
        <v>32</v>
      </c>
      <c r="AH41" s="17"/>
      <c r="AI41" s="17"/>
      <c r="AJ41" s="32"/>
      <c r="AK41" s="116">
        <f>SUM(AK36:AK40)</f>
        <v>2021.2200000000003</v>
      </c>
      <c r="AL41" s="32"/>
      <c r="AM41" s="117">
        <f>ROUND((AK41/$G$11),3)</f>
        <v>0.63200000000000001</v>
      </c>
      <c r="AN41" s="32"/>
      <c r="AO41" s="504" t="str">
        <f>AM41&amp;"÷"&amp;S41&amp;"＝"</f>
        <v>0.632÷0.613＝</v>
      </c>
      <c r="AP41" s="50">
        <f>AM41/S41</f>
        <v>1.0309951060358891</v>
      </c>
      <c r="AQ41" s="71"/>
    </row>
    <row r="42" spans="2:43" ht="13.5" customHeight="1">
      <c r="B42" s="69"/>
      <c r="C42" s="17"/>
      <c r="D42" s="17"/>
      <c r="E42" s="432" t="s">
        <v>54</v>
      </c>
      <c r="F42" s="426"/>
      <c r="G42" s="431" t="s">
        <v>38</v>
      </c>
      <c r="H42" s="413"/>
      <c r="I42" s="17"/>
      <c r="T42" s="32"/>
      <c r="U42" s="17"/>
      <c r="V42" s="17"/>
      <c r="W42" s="17"/>
      <c r="X42" s="17"/>
      <c r="Y42" s="17"/>
      <c r="Z42" s="416"/>
      <c r="AA42" s="25"/>
      <c r="AB42" s="413"/>
      <c r="AC42" s="17"/>
      <c r="AP42" s="435"/>
      <c r="AQ42" s="71"/>
    </row>
    <row r="43" spans="2:43" ht="13.5" customHeight="1">
      <c r="B43" s="69"/>
      <c r="C43" s="17"/>
      <c r="D43" s="17"/>
      <c r="E43" s="418"/>
      <c r="F43" s="425"/>
      <c r="G43" s="18"/>
      <c r="H43" s="411"/>
      <c r="I43" s="17"/>
      <c r="J43" s="17"/>
      <c r="K43" s="17"/>
      <c r="L43" s="17"/>
      <c r="M43" s="17"/>
      <c r="N43" s="17"/>
      <c r="O43" s="17"/>
      <c r="P43" s="32"/>
      <c r="Q43" s="17"/>
      <c r="R43" s="17"/>
      <c r="S43" s="72"/>
      <c r="T43" s="32"/>
      <c r="U43" s="17"/>
      <c r="V43" s="17"/>
      <c r="W43" s="126"/>
      <c r="X43" s="123"/>
      <c r="Y43" s="123"/>
      <c r="Z43" s="418"/>
      <c r="AA43" s="19"/>
      <c r="AB43" s="411"/>
      <c r="AC43" s="122"/>
      <c r="AD43" s="17"/>
      <c r="AE43" s="17"/>
      <c r="AF43" s="17"/>
      <c r="AG43" s="17"/>
      <c r="AH43" s="17"/>
      <c r="AI43" s="17"/>
      <c r="AJ43" s="32"/>
      <c r="AK43" s="17"/>
      <c r="AL43" s="17"/>
      <c r="AM43" s="72"/>
      <c r="AN43" s="32"/>
      <c r="AO43" s="102"/>
      <c r="AP43" s="48"/>
      <c r="AQ43" s="71"/>
    </row>
    <row r="44" spans="2:43" ht="13.5" customHeight="1">
      <c r="B44" s="69"/>
      <c r="C44" s="17"/>
      <c r="D44" s="17"/>
      <c r="E44" s="416"/>
      <c r="F44" s="426"/>
      <c r="G44" s="20"/>
      <c r="H44" s="413"/>
      <c r="I44" s="17"/>
      <c r="J44" s="532" t="s">
        <v>48</v>
      </c>
      <c r="K44" s="532"/>
      <c r="L44" s="532"/>
      <c r="M44" s="532"/>
      <c r="N44" s="532"/>
      <c r="O44" s="532"/>
      <c r="P44" s="532"/>
      <c r="Q44" s="532"/>
      <c r="R44" s="532"/>
      <c r="S44" s="532" t="s">
        <v>268</v>
      </c>
      <c r="T44" s="532"/>
      <c r="U44" s="17"/>
      <c r="V44" s="17"/>
      <c r="W44" s="122"/>
      <c r="X44" s="17"/>
      <c r="Y44" s="17"/>
      <c r="Z44" s="416"/>
      <c r="AA44" s="25"/>
      <c r="AB44" s="413"/>
      <c r="AC44" s="17"/>
      <c r="AD44" s="532" t="s">
        <v>48</v>
      </c>
      <c r="AE44" s="532"/>
      <c r="AF44" s="532"/>
      <c r="AG44" s="532"/>
      <c r="AH44" s="532"/>
      <c r="AI44" s="532"/>
      <c r="AJ44" s="532"/>
      <c r="AK44" s="532"/>
      <c r="AL44" s="532"/>
      <c r="AM44" s="532" t="s">
        <v>268</v>
      </c>
      <c r="AN44" s="532"/>
      <c r="AO44" s="72"/>
      <c r="AP44" s="48"/>
      <c r="AQ44" s="71"/>
    </row>
    <row r="45" spans="2:43" ht="13.5" customHeight="1" thickBot="1">
      <c r="B45" s="69"/>
      <c r="C45" s="17"/>
      <c r="D45" s="17"/>
      <c r="E45" s="418"/>
      <c r="F45" s="425"/>
      <c r="G45" s="18"/>
      <c r="H45" s="411"/>
      <c r="I45" s="17"/>
      <c r="J45" s="532"/>
      <c r="K45" s="532"/>
      <c r="L45" s="532"/>
      <c r="M45" s="532"/>
      <c r="N45" s="532"/>
      <c r="O45" s="532"/>
      <c r="P45" s="532"/>
      <c r="Q45" s="532"/>
      <c r="R45" s="532"/>
      <c r="S45" s="532"/>
      <c r="T45" s="532"/>
      <c r="U45" s="17"/>
      <c r="V45" s="126"/>
      <c r="W45" s="17"/>
      <c r="X45" s="17"/>
      <c r="Y45" s="17"/>
      <c r="Z45" s="419"/>
      <c r="AA45" s="420"/>
      <c r="AB45" s="421"/>
      <c r="AC45" s="17"/>
      <c r="AD45" s="532"/>
      <c r="AE45" s="532"/>
      <c r="AF45" s="532"/>
      <c r="AG45" s="532"/>
      <c r="AH45" s="532"/>
      <c r="AI45" s="532"/>
      <c r="AJ45" s="532"/>
      <c r="AK45" s="532"/>
      <c r="AL45" s="532"/>
      <c r="AM45" s="532"/>
      <c r="AN45" s="532"/>
      <c r="AO45" s="128"/>
      <c r="AP45" s="48"/>
      <c r="AQ45" s="71"/>
    </row>
    <row r="46" spans="2:43" ht="13.5" customHeight="1">
      <c r="B46" s="69"/>
      <c r="C46" s="17"/>
      <c r="D46" s="17"/>
      <c r="E46" s="416"/>
      <c r="F46" s="426"/>
      <c r="G46" s="20"/>
      <c r="H46" s="413"/>
      <c r="I46" s="17"/>
      <c r="J46" s="17"/>
      <c r="K46" s="75">
        <v>5</v>
      </c>
      <c r="L46" s="31" t="s">
        <v>22</v>
      </c>
      <c r="M46" s="119">
        <v>10</v>
      </c>
      <c r="N46" s="31"/>
      <c r="O46" s="31"/>
      <c r="P46" s="17" t="s">
        <v>23</v>
      </c>
      <c r="Q46" s="81">
        <f>K46*M46</f>
        <v>50</v>
      </c>
      <c r="R46" s="17"/>
      <c r="S46" s="120">
        <f>ROUND((Q46/$G$9),3)</f>
        <v>3.1E-2</v>
      </c>
      <c r="T46" s="32"/>
      <c r="U46" s="121"/>
      <c r="V46" s="122"/>
      <c r="W46" s="17"/>
      <c r="X46" s="17"/>
      <c r="Y46" s="17"/>
      <c r="Z46" s="17"/>
      <c r="AA46" s="17"/>
      <c r="AB46" s="17"/>
      <c r="AC46" s="17"/>
      <c r="AD46" s="17"/>
      <c r="AE46" s="119">
        <v>4</v>
      </c>
      <c r="AF46" s="31" t="s">
        <v>22</v>
      </c>
      <c r="AG46" s="119">
        <v>7</v>
      </c>
      <c r="AH46" s="31"/>
      <c r="AI46" s="31"/>
      <c r="AJ46" s="17" t="s">
        <v>23</v>
      </c>
      <c r="AK46" s="81">
        <f>AE46*AG46</f>
        <v>28</v>
      </c>
      <c r="AL46" s="17"/>
      <c r="AM46" s="120">
        <f>ROUND((AK46/$AB$9),3)</f>
        <v>3.5000000000000003E-2</v>
      </c>
      <c r="AN46" s="32"/>
      <c r="AO46" s="504" t="str">
        <f>AM46&amp;"÷"&amp;S46&amp;"＝"</f>
        <v>0.035÷0.031＝</v>
      </c>
      <c r="AP46" s="52">
        <f>AM46/S46</f>
        <v>1.1290322580645162</v>
      </c>
      <c r="AQ46" s="71"/>
    </row>
    <row r="47" spans="2:43" ht="13.5" customHeight="1">
      <c r="B47" s="69"/>
      <c r="C47" s="17"/>
      <c r="D47" s="17"/>
      <c r="E47" s="418"/>
      <c r="F47" s="425"/>
      <c r="G47" s="18"/>
      <c r="H47" s="411"/>
      <c r="I47" s="17"/>
      <c r="T47" s="32"/>
      <c r="U47" s="17"/>
      <c r="V47" s="17"/>
      <c r="W47" s="17"/>
      <c r="X47" s="17"/>
      <c r="Y47" s="17"/>
      <c r="Z47" s="17"/>
      <c r="AA47" s="56" t="s">
        <v>37</v>
      </c>
      <c r="AB47" s="17"/>
      <c r="AC47" s="17"/>
      <c r="AN47" s="32"/>
      <c r="AO47" s="125"/>
      <c r="AP47" s="435"/>
      <c r="AQ47" s="71"/>
    </row>
    <row r="48" spans="2:43" ht="13.5" customHeight="1">
      <c r="B48" s="69"/>
      <c r="C48" s="17"/>
      <c r="D48" s="17"/>
      <c r="E48" s="416"/>
      <c r="F48" s="426"/>
      <c r="G48" s="20"/>
      <c r="H48" s="413"/>
      <c r="I48" s="17"/>
      <c r="J48" s="17"/>
      <c r="K48" s="17"/>
      <c r="L48" s="17"/>
      <c r="M48" s="17"/>
      <c r="N48" s="17"/>
      <c r="O48" s="17"/>
      <c r="P48" s="32"/>
      <c r="Q48" s="17"/>
      <c r="R48" s="17"/>
      <c r="S48" s="17"/>
      <c r="T48" s="32"/>
      <c r="U48" s="17"/>
      <c r="V48" s="17"/>
      <c r="W48" s="17"/>
      <c r="X48" s="17"/>
      <c r="Y48" s="17"/>
      <c r="Z48" s="17"/>
      <c r="AA48" s="17"/>
      <c r="AB48" s="17"/>
      <c r="AC48" s="17"/>
      <c r="AD48" s="124"/>
      <c r="AE48" s="17"/>
      <c r="AF48" s="17"/>
      <c r="AG48" s="17"/>
      <c r="AH48" s="17"/>
      <c r="AI48" s="17"/>
      <c r="AJ48" s="32"/>
      <c r="AK48" s="17"/>
      <c r="AL48" s="17"/>
      <c r="AM48" s="72"/>
      <c r="AN48" s="32"/>
      <c r="AO48" s="125"/>
      <c r="AP48" s="49"/>
      <c r="AQ48" s="71"/>
    </row>
    <row r="49" spans="2:43" ht="13.5" customHeight="1">
      <c r="B49" s="69"/>
      <c r="C49" s="17"/>
      <c r="D49" s="17"/>
      <c r="E49" s="418"/>
      <c r="F49" s="425"/>
      <c r="G49" s="18"/>
      <c r="H49" s="411"/>
      <c r="I49" s="17"/>
      <c r="J49" s="532" t="s">
        <v>269</v>
      </c>
      <c r="K49" s="532"/>
      <c r="L49" s="532"/>
      <c r="M49" s="532"/>
      <c r="N49" s="532"/>
      <c r="O49" s="532"/>
      <c r="P49" s="532"/>
      <c r="Q49" s="532"/>
      <c r="R49" s="532"/>
      <c r="S49" s="532" t="s">
        <v>267</v>
      </c>
      <c r="T49" s="532"/>
      <c r="U49" s="17"/>
      <c r="V49" s="17"/>
      <c r="W49" s="17"/>
      <c r="X49" s="17"/>
      <c r="Y49" s="17"/>
      <c r="Z49" s="17"/>
      <c r="AA49" s="17"/>
      <c r="AB49" s="17"/>
      <c r="AC49" s="17"/>
      <c r="AD49" s="532" t="s">
        <v>269</v>
      </c>
      <c r="AE49" s="532"/>
      <c r="AF49" s="532"/>
      <c r="AG49" s="532"/>
      <c r="AH49" s="532"/>
      <c r="AI49" s="532"/>
      <c r="AJ49" s="532"/>
      <c r="AK49" s="532"/>
      <c r="AL49" s="532"/>
      <c r="AM49" s="532"/>
      <c r="AN49" s="532"/>
      <c r="AO49" s="532" t="s">
        <v>267</v>
      </c>
      <c r="AP49" s="511"/>
      <c r="AQ49" s="71"/>
    </row>
    <row r="50" spans="2:43" ht="13.5" customHeight="1">
      <c r="B50" s="69"/>
      <c r="C50" s="17"/>
      <c r="D50" s="17"/>
      <c r="E50" s="416"/>
      <c r="F50" s="426"/>
      <c r="G50" s="20"/>
      <c r="H50" s="413"/>
      <c r="I50" s="17"/>
      <c r="J50" s="532"/>
      <c r="K50" s="532"/>
      <c r="L50" s="532"/>
      <c r="M50" s="532"/>
      <c r="N50" s="532"/>
      <c r="O50" s="532"/>
      <c r="P50" s="532"/>
      <c r="Q50" s="532"/>
      <c r="R50" s="532"/>
      <c r="S50" s="532"/>
      <c r="T50" s="532"/>
      <c r="U50" s="17"/>
      <c r="V50" s="17"/>
      <c r="W50" s="17"/>
      <c r="X50" s="127"/>
      <c r="Y50" s="127"/>
      <c r="Z50" s="121"/>
      <c r="AA50" s="121"/>
      <c r="AB50" s="121"/>
      <c r="AC50" s="17"/>
      <c r="AD50" s="532"/>
      <c r="AE50" s="532"/>
      <c r="AF50" s="532"/>
      <c r="AG50" s="532"/>
      <c r="AH50" s="532"/>
      <c r="AI50" s="532"/>
      <c r="AJ50" s="532"/>
      <c r="AK50" s="532"/>
      <c r="AL50" s="532"/>
      <c r="AM50" s="532"/>
      <c r="AN50" s="532"/>
      <c r="AO50" s="532"/>
      <c r="AP50" s="511"/>
      <c r="AQ50" s="71"/>
    </row>
    <row r="51" spans="2:43" ht="13.5" customHeight="1" thickBot="1">
      <c r="B51" s="69"/>
      <c r="C51" s="17"/>
      <c r="D51" s="17"/>
      <c r="E51" s="419"/>
      <c r="F51" s="430"/>
      <c r="G51" s="423"/>
      <c r="H51" s="421"/>
      <c r="I51" s="17"/>
      <c r="J51" s="17"/>
      <c r="K51" s="17"/>
      <c r="L51" s="17"/>
      <c r="M51" s="17"/>
      <c r="N51" s="17"/>
      <c r="O51" s="17"/>
      <c r="P51" s="17"/>
      <c r="Q51" s="80"/>
      <c r="R51" s="109"/>
      <c r="S51" s="109"/>
      <c r="T51" s="32"/>
      <c r="U51" s="17"/>
      <c r="V51" s="17"/>
      <c r="W51" s="126"/>
      <c r="X51" s="127"/>
      <c r="Y51" s="127"/>
      <c r="Z51" s="121"/>
      <c r="AA51" s="121"/>
      <c r="AB51" s="121"/>
      <c r="AC51" s="17"/>
      <c r="AD51" s="17"/>
      <c r="AE51" s="17" t="s">
        <v>271</v>
      </c>
      <c r="AF51" s="17"/>
      <c r="AG51" s="17" t="s">
        <v>273</v>
      </c>
      <c r="AH51" s="17"/>
      <c r="AI51" s="17" t="s">
        <v>273</v>
      </c>
      <c r="AJ51" s="17"/>
      <c r="AK51" s="80" t="s">
        <v>270</v>
      </c>
      <c r="AL51" s="109"/>
      <c r="AM51" s="109"/>
      <c r="AN51" s="32"/>
      <c r="AO51" s="17"/>
      <c r="AP51" s="435"/>
      <c r="AQ51" s="71"/>
    </row>
    <row r="52" spans="2:43" ht="16.5" customHeight="1">
      <c r="B52" s="69"/>
      <c r="C52" s="17"/>
      <c r="D52" s="17"/>
      <c r="E52" s="118">
        <v>14</v>
      </c>
      <c r="F52" s="17" t="s">
        <v>30</v>
      </c>
      <c r="G52" s="118">
        <v>14</v>
      </c>
      <c r="H52" s="17" t="s">
        <v>30</v>
      </c>
      <c r="I52" s="17"/>
      <c r="J52" s="17"/>
      <c r="L52" s="510"/>
      <c r="M52" s="507"/>
      <c r="N52" s="509"/>
      <c r="O52" s="17"/>
      <c r="P52" s="509"/>
      <c r="Q52" s="507">
        <f>U23</f>
        <v>20800</v>
      </c>
      <c r="R52" s="72" t="s">
        <v>274</v>
      </c>
      <c r="S52" s="531">
        <f>ROUND((Q52/$G$11),3)</f>
        <v>6.5</v>
      </c>
      <c r="T52" s="531"/>
      <c r="U52" s="17"/>
      <c r="V52" s="126"/>
      <c r="W52" s="126"/>
      <c r="X52" s="127"/>
      <c r="Y52" s="127"/>
      <c r="Z52" s="121"/>
      <c r="AA52" s="121"/>
      <c r="AB52" s="121"/>
      <c r="AC52" s="17"/>
      <c r="AD52" s="17" t="s">
        <v>275</v>
      </c>
      <c r="AE52" s="507">
        <v>6000</v>
      </c>
      <c r="AF52" s="510" t="s">
        <v>272</v>
      </c>
      <c r="AG52" s="507">
        <v>1000</v>
      </c>
      <c r="AH52" s="509" t="s">
        <v>264</v>
      </c>
      <c r="AI52" s="64">
        <v>4</v>
      </c>
      <c r="AJ52" s="509" t="s">
        <v>276</v>
      </c>
      <c r="AK52" s="508">
        <v>2</v>
      </c>
      <c r="AL52" s="72" t="s">
        <v>274</v>
      </c>
      <c r="AM52" s="507">
        <f>(AE52+(AG52*AI52))*AK52</f>
        <v>20000</v>
      </c>
      <c r="AN52" s="32"/>
      <c r="AO52" s="513">
        <f>ROUND((AM52/AB11),3)</f>
        <v>6.25</v>
      </c>
      <c r="AP52" s="51">
        <f>AO52/S52</f>
        <v>0.96153846153846156</v>
      </c>
      <c r="AQ52" s="71"/>
    </row>
    <row r="53" spans="2:43" ht="16.5" customHeight="1">
      <c r="B53" s="69"/>
      <c r="C53" s="17"/>
      <c r="D53" s="17"/>
      <c r="E53" s="17"/>
      <c r="F53" s="498" t="s">
        <v>37</v>
      </c>
      <c r="G53" s="17"/>
      <c r="H53" s="17"/>
      <c r="I53" s="17"/>
      <c r="J53" s="17"/>
      <c r="K53" s="17"/>
      <c r="L53" s="17"/>
      <c r="M53" s="17"/>
      <c r="N53" s="17"/>
      <c r="O53" s="17"/>
      <c r="P53" s="32"/>
      <c r="Q53" s="17"/>
      <c r="R53" s="17"/>
      <c r="S53" s="17"/>
      <c r="T53" s="32"/>
      <c r="U53" s="17"/>
      <c r="V53" s="126"/>
      <c r="W53" s="126"/>
      <c r="X53" s="127"/>
      <c r="Y53" s="127"/>
      <c r="Z53" s="121"/>
      <c r="AA53" s="121"/>
      <c r="AB53" s="121"/>
      <c r="AC53" s="17"/>
      <c r="AD53" s="17"/>
      <c r="AE53" s="17"/>
      <c r="AF53" s="17"/>
      <c r="AG53" s="17"/>
      <c r="AH53" s="17"/>
      <c r="AI53" s="17"/>
      <c r="AJ53" s="32"/>
      <c r="AK53" s="17"/>
      <c r="AL53" s="17"/>
      <c r="AM53" s="17"/>
      <c r="AN53" s="32"/>
      <c r="AO53" s="32"/>
      <c r="AP53" s="512"/>
      <c r="AQ53" s="71"/>
    </row>
    <row r="54" spans="2:43" ht="12" customHeight="1">
      <c r="B54" s="129"/>
      <c r="C54" s="16"/>
      <c r="D54" s="16"/>
      <c r="E54" s="16"/>
      <c r="F54" s="16"/>
      <c r="G54" s="16"/>
      <c r="H54" s="16"/>
      <c r="I54" s="16"/>
      <c r="J54" s="16"/>
      <c r="K54" s="16"/>
      <c r="L54" s="16"/>
      <c r="M54" s="16"/>
      <c r="N54" s="16"/>
      <c r="O54" s="16"/>
      <c r="P54" s="130"/>
      <c r="Q54" s="16"/>
      <c r="R54" s="16"/>
      <c r="S54" s="16"/>
      <c r="T54" s="130"/>
      <c r="U54" s="16"/>
      <c r="V54" s="131"/>
      <c r="W54" s="131"/>
      <c r="X54" s="132"/>
      <c r="Y54" s="132"/>
      <c r="Z54" s="133"/>
      <c r="AA54" s="133"/>
      <c r="AB54" s="133"/>
      <c r="AC54" s="16"/>
      <c r="AD54" s="16"/>
      <c r="AE54" s="16"/>
      <c r="AF54" s="16"/>
      <c r="AG54" s="16"/>
      <c r="AH54" s="16"/>
      <c r="AI54" s="16"/>
      <c r="AJ54" s="130"/>
      <c r="AK54" s="16"/>
      <c r="AL54" s="16"/>
      <c r="AM54" s="16"/>
      <c r="AN54" s="130"/>
      <c r="AO54" s="16"/>
      <c r="AP54" s="16"/>
      <c r="AQ54" s="134"/>
    </row>
    <row r="55" spans="2:43" ht="9.75" customHeight="1"/>
  </sheetData>
  <mergeCells count="25">
    <mergeCell ref="C22:C23"/>
    <mergeCell ref="D22:D23"/>
    <mergeCell ref="Y22:Y23"/>
    <mergeCell ref="AB5:AC5"/>
    <mergeCell ref="G11:H11"/>
    <mergeCell ref="G9:H9"/>
    <mergeCell ref="AB11:AC11"/>
    <mergeCell ref="AB9:AC9"/>
    <mergeCell ref="G5:H5"/>
    <mergeCell ref="X22:X23"/>
    <mergeCell ref="AP34:AP35"/>
    <mergeCell ref="J34:R35"/>
    <mergeCell ref="J44:R45"/>
    <mergeCell ref="S34:T35"/>
    <mergeCell ref="S44:T45"/>
    <mergeCell ref="AD44:AL45"/>
    <mergeCell ref="AM44:AN45"/>
    <mergeCell ref="AD34:AL35"/>
    <mergeCell ref="AM34:AN35"/>
    <mergeCell ref="S52:T52"/>
    <mergeCell ref="AD49:AL50"/>
    <mergeCell ref="AM49:AN50"/>
    <mergeCell ref="AO49:AO50"/>
    <mergeCell ref="J49:R50"/>
    <mergeCell ref="S49:T50"/>
  </mergeCells>
  <phoneticPr fontId="2"/>
  <pageMargins left="0.70866141732283472" right="0.70866141732283472" top="0.74803149606299213" bottom="0.74803149606299213" header="0.31496062992125984" footer="0.31496062992125984"/>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R55"/>
  <sheetViews>
    <sheetView showGridLines="0" view="pageBreakPreview" zoomScale="60" zoomScaleNormal="85" workbookViewId="0">
      <selection activeCell="H58" sqref="H58"/>
    </sheetView>
  </sheetViews>
  <sheetFormatPr defaultColWidth="9" defaultRowHeight="17.399999999999999"/>
  <cols>
    <col min="1" max="1" width="2" style="1" customWidth="1"/>
    <col min="2" max="2" width="1.44140625" style="1" customWidth="1"/>
    <col min="3" max="3" width="5.44140625" style="1" bestFit="1" customWidth="1"/>
    <col min="4" max="4" width="3.88671875" style="1" customWidth="1"/>
    <col min="5" max="8" width="6.33203125" style="1" customWidth="1"/>
    <col min="9" max="9" width="4.33203125" style="1" customWidth="1"/>
    <col min="10" max="10" width="4.6640625" style="1" customWidth="1"/>
    <col min="11" max="11" width="6.6640625" style="1" customWidth="1"/>
    <col min="12" max="12" width="3.33203125" style="1" customWidth="1"/>
    <col min="13" max="13" width="7.33203125" style="1" customWidth="1"/>
    <col min="14" max="15" width="3" style="1" customWidth="1"/>
    <col min="16" max="16" width="2.88671875" style="2" customWidth="1"/>
    <col min="17" max="17" width="17.21875" style="1" customWidth="1"/>
    <col min="18" max="18" width="3.109375" style="1" customWidth="1"/>
    <col min="19" max="19" width="12" style="1" customWidth="1"/>
    <col min="20" max="20" width="2.88671875" style="2" customWidth="1"/>
    <col min="21" max="21" width="15.21875" style="1" customWidth="1"/>
    <col min="22" max="23" width="8.77734375" style="1" customWidth="1"/>
    <col min="24" max="24" width="6.33203125" style="1" bestFit="1" customWidth="1"/>
    <col min="25" max="25" width="5" style="1" customWidth="1"/>
    <col min="26" max="29" width="6.44140625" style="1" customWidth="1"/>
    <col min="30" max="30" width="5.109375" style="1" customWidth="1"/>
    <col min="31" max="31" width="5.44140625" style="1" customWidth="1"/>
    <col min="32" max="32" width="9" style="1" customWidth="1"/>
    <col min="33" max="33" width="3.33203125" style="1" customWidth="1"/>
    <col min="34" max="34" width="7.33203125" style="1" customWidth="1"/>
    <col min="35" max="36" width="3" style="1" customWidth="1"/>
    <col min="37" max="37" width="7.88671875" style="2" customWidth="1"/>
    <col min="38" max="38" width="16.33203125" style="1" bestFit="1" customWidth="1"/>
    <col min="39" max="39" width="3.109375" style="1" customWidth="1"/>
    <col min="40" max="40" width="14.44140625" style="1" customWidth="1"/>
    <col min="41" max="41" width="2.88671875" style="2" customWidth="1"/>
    <col min="42" max="42" width="18.44140625" style="1" customWidth="1"/>
    <col min="43" max="43" width="9.109375" style="1" bestFit="1" customWidth="1"/>
    <col min="44" max="44" width="1.21875" style="1" customWidth="1"/>
    <col min="45" max="45" width="1.6640625" style="1" customWidth="1"/>
    <col min="46" max="16384" width="9" style="1"/>
  </cols>
  <sheetData>
    <row r="1" spans="2:44" ht="9" customHeight="1">
      <c r="V1" s="16"/>
      <c r="W1" s="17"/>
    </row>
    <row r="2" spans="2:44" ht="10.5" customHeight="1">
      <c r="B2" s="65"/>
      <c r="C2" s="66"/>
      <c r="D2" s="66"/>
      <c r="E2" s="66"/>
      <c r="F2" s="66"/>
      <c r="G2" s="66"/>
      <c r="H2" s="66"/>
      <c r="I2" s="66"/>
      <c r="J2" s="66"/>
      <c r="K2" s="66"/>
      <c r="L2" s="66"/>
      <c r="M2" s="66"/>
      <c r="N2" s="66"/>
      <c r="O2" s="66"/>
      <c r="P2" s="67"/>
      <c r="Q2" s="66"/>
      <c r="R2" s="66"/>
      <c r="S2" s="66"/>
      <c r="T2" s="67"/>
      <c r="U2" s="66"/>
      <c r="V2" s="66"/>
      <c r="W2" s="66"/>
      <c r="X2" s="66"/>
      <c r="Y2" s="66"/>
      <c r="Z2" s="66"/>
      <c r="AA2" s="66"/>
      <c r="AB2" s="66"/>
      <c r="AC2" s="66"/>
      <c r="AD2" s="66"/>
      <c r="AE2" s="66"/>
      <c r="AF2" s="66"/>
      <c r="AG2" s="66"/>
      <c r="AH2" s="66"/>
      <c r="AI2" s="66"/>
      <c r="AJ2" s="66"/>
      <c r="AK2" s="67"/>
      <c r="AL2" s="66"/>
      <c r="AM2" s="66"/>
      <c r="AN2" s="66"/>
      <c r="AO2" s="67"/>
      <c r="AP2" s="66"/>
      <c r="AQ2" s="66"/>
      <c r="AR2" s="68"/>
    </row>
    <row r="3" spans="2:44" ht="39" customHeight="1">
      <c r="B3" s="69"/>
      <c r="C3" s="17"/>
      <c r="D3" s="17"/>
      <c r="E3" s="17"/>
      <c r="F3" s="17"/>
      <c r="G3" s="17"/>
      <c r="H3" s="17"/>
      <c r="I3" s="17"/>
      <c r="J3" s="17"/>
      <c r="K3" s="17"/>
      <c r="L3" s="17"/>
      <c r="M3" s="17"/>
      <c r="N3" s="17"/>
      <c r="O3" s="17"/>
      <c r="P3" s="32"/>
      <c r="Q3" s="17"/>
      <c r="R3" s="17"/>
      <c r="S3" s="17"/>
      <c r="T3" s="32"/>
      <c r="U3" s="17"/>
      <c r="V3" s="17"/>
      <c r="W3" s="17"/>
      <c r="X3" s="17"/>
      <c r="Y3" s="17"/>
      <c r="Z3" s="17"/>
      <c r="AA3" s="17"/>
      <c r="AB3" s="17"/>
      <c r="AC3" s="17"/>
      <c r="AD3" s="17"/>
      <c r="AE3" s="17"/>
      <c r="AF3" s="17"/>
      <c r="AG3" s="17"/>
      <c r="AH3" s="17"/>
      <c r="AI3" s="17"/>
      <c r="AJ3" s="17"/>
      <c r="AK3" s="32"/>
      <c r="AL3" s="17"/>
      <c r="AM3" s="17"/>
      <c r="AN3" s="17"/>
      <c r="AO3" s="32"/>
      <c r="AP3" s="70"/>
      <c r="AQ3" s="17"/>
      <c r="AR3" s="71"/>
    </row>
    <row r="4" spans="2:44" ht="6" customHeight="1">
      <c r="B4" s="69"/>
      <c r="C4" s="17"/>
      <c r="D4" s="17"/>
      <c r="E4" s="17"/>
      <c r="F4" s="72"/>
      <c r="G4" s="72"/>
      <c r="H4" s="72"/>
      <c r="I4" s="17"/>
      <c r="J4" s="17"/>
      <c r="K4" s="17"/>
      <c r="L4" s="17"/>
      <c r="M4" s="17"/>
      <c r="N4" s="17"/>
      <c r="O4" s="17"/>
      <c r="P4" s="32"/>
      <c r="Q4" s="17"/>
      <c r="R4" s="17"/>
      <c r="S4" s="17"/>
      <c r="T4" s="32"/>
      <c r="U4" s="17"/>
      <c r="V4" s="17"/>
      <c r="W4" s="17"/>
      <c r="X4" s="17"/>
      <c r="Y4" s="17"/>
      <c r="Z4" s="17"/>
      <c r="AA4" s="17"/>
      <c r="AB4" s="17"/>
      <c r="AC4" s="17"/>
      <c r="AD4" s="17"/>
      <c r="AE4" s="17"/>
      <c r="AF4" s="17"/>
      <c r="AG4" s="17"/>
      <c r="AH4" s="17"/>
      <c r="AI4" s="17"/>
      <c r="AJ4" s="17"/>
      <c r="AK4" s="32"/>
      <c r="AL4" s="17"/>
      <c r="AM4" s="17"/>
      <c r="AN4" s="17"/>
      <c r="AO4" s="32"/>
      <c r="AP4" s="17"/>
      <c r="AQ4" s="17"/>
      <c r="AR4" s="71"/>
    </row>
    <row r="5" spans="2:44" ht="14.25" customHeight="1">
      <c r="B5" s="69"/>
      <c r="C5" s="17"/>
      <c r="D5" s="17"/>
      <c r="E5" s="17" t="s">
        <v>0</v>
      </c>
      <c r="F5" s="17"/>
      <c r="G5" s="541">
        <v>41275</v>
      </c>
      <c r="H5" s="541"/>
      <c r="I5" s="17"/>
      <c r="J5" s="17"/>
      <c r="K5" s="17"/>
      <c r="L5" s="17"/>
      <c r="M5" s="17"/>
      <c r="N5" s="17"/>
      <c r="O5" s="17"/>
      <c r="P5" s="17"/>
      <c r="Q5" s="118"/>
      <c r="R5" s="17" t="s">
        <v>53</v>
      </c>
      <c r="S5" s="17"/>
      <c r="T5" s="17"/>
      <c r="U5" s="17"/>
      <c r="V5" s="17"/>
      <c r="W5" s="17"/>
      <c r="X5" s="17"/>
      <c r="Y5" s="17"/>
      <c r="Z5" s="17" t="s">
        <v>0</v>
      </c>
      <c r="AA5" s="17"/>
      <c r="AB5" s="72"/>
      <c r="AC5" s="539"/>
      <c r="AD5" s="539"/>
      <c r="AE5" s="17"/>
      <c r="AF5" s="17"/>
      <c r="AG5" s="17"/>
      <c r="AH5" s="17"/>
      <c r="AI5" s="17"/>
      <c r="AJ5" s="17"/>
      <c r="AK5" s="17"/>
      <c r="AL5" s="118"/>
      <c r="AM5" s="17" t="s">
        <v>53</v>
      </c>
      <c r="AN5" s="17"/>
      <c r="AO5" s="17"/>
      <c r="AP5" s="17"/>
      <c r="AQ5" s="17"/>
      <c r="AR5" s="71"/>
    </row>
    <row r="6" spans="2:44" ht="2.25" customHeight="1">
      <c r="B6" s="69"/>
      <c r="C6" s="17"/>
      <c r="D6" s="17"/>
      <c r="E6" s="17"/>
      <c r="F6" s="17"/>
      <c r="G6" s="73"/>
      <c r="H6" s="74"/>
      <c r="I6" s="17"/>
      <c r="J6" s="17"/>
      <c r="K6" s="17"/>
      <c r="L6" s="17"/>
      <c r="M6" s="17"/>
      <c r="N6" s="17"/>
      <c r="O6" s="17"/>
      <c r="P6" s="17"/>
      <c r="Q6" s="17"/>
      <c r="R6" s="17"/>
      <c r="S6" s="17"/>
      <c r="T6" s="17"/>
      <c r="U6" s="17"/>
      <c r="V6" s="17"/>
      <c r="W6" s="17"/>
      <c r="X6" s="17"/>
      <c r="Y6" s="17"/>
      <c r="Z6" s="17"/>
      <c r="AA6" s="17"/>
      <c r="AB6" s="72"/>
      <c r="AC6" s="73"/>
      <c r="AD6" s="74"/>
      <c r="AE6" s="17"/>
      <c r="AF6" s="17"/>
      <c r="AG6" s="17"/>
      <c r="AH6" s="17"/>
      <c r="AI6" s="17"/>
      <c r="AJ6" s="17"/>
      <c r="AK6" s="17"/>
      <c r="AL6" s="17"/>
      <c r="AM6" s="17"/>
      <c r="AN6" s="17"/>
      <c r="AO6" s="17"/>
      <c r="AP6" s="17"/>
      <c r="AQ6" s="17"/>
      <c r="AR6" s="71"/>
    </row>
    <row r="7" spans="2:44" ht="14.25" customHeight="1">
      <c r="B7" s="69"/>
      <c r="C7" s="17"/>
      <c r="D7" s="17"/>
      <c r="E7" s="17" t="s">
        <v>2</v>
      </c>
      <c r="F7" s="17"/>
      <c r="G7" s="75" t="s">
        <v>26</v>
      </c>
      <c r="H7" s="76"/>
      <c r="I7" s="17"/>
      <c r="J7" s="17"/>
      <c r="K7" s="17"/>
      <c r="L7" s="17"/>
      <c r="M7" s="17"/>
      <c r="N7" s="17"/>
      <c r="O7" s="17"/>
      <c r="P7" s="17"/>
      <c r="Q7" s="17"/>
      <c r="R7" s="17"/>
      <c r="S7" s="17"/>
      <c r="T7" s="17"/>
      <c r="U7" s="17"/>
      <c r="V7" s="17"/>
      <c r="W7" s="17"/>
      <c r="X7" s="17"/>
      <c r="Y7" s="17"/>
      <c r="Z7" s="17" t="s">
        <v>2</v>
      </c>
      <c r="AA7" s="17"/>
      <c r="AB7" s="72"/>
      <c r="AC7" s="75" t="s">
        <v>51</v>
      </c>
      <c r="AD7" s="76"/>
      <c r="AE7" s="17"/>
      <c r="AF7" s="17"/>
      <c r="AG7" s="17"/>
      <c r="AH7" s="17"/>
      <c r="AI7" s="17"/>
      <c r="AJ7" s="17"/>
      <c r="AK7" s="17"/>
      <c r="AL7" s="17"/>
      <c r="AM7" s="17"/>
      <c r="AN7" s="17"/>
      <c r="AO7" s="17"/>
      <c r="AP7" s="17"/>
      <c r="AQ7" s="17"/>
      <c r="AR7" s="71"/>
    </row>
    <row r="8" spans="2:44" ht="2.25" customHeight="1">
      <c r="B8" s="69"/>
      <c r="C8" s="17"/>
      <c r="D8" s="17"/>
      <c r="E8" s="17"/>
      <c r="F8" s="17"/>
      <c r="G8" s="74"/>
      <c r="H8" s="74"/>
      <c r="I8" s="17"/>
      <c r="J8" s="17"/>
      <c r="K8" s="17"/>
      <c r="L8" s="17"/>
      <c r="M8" s="17"/>
      <c r="N8" s="17"/>
      <c r="O8" s="17"/>
      <c r="P8" s="32"/>
      <c r="Q8" s="17"/>
      <c r="R8" s="17"/>
      <c r="S8" s="17"/>
      <c r="T8" s="32"/>
      <c r="U8" s="17"/>
      <c r="V8" s="77"/>
      <c r="W8" s="77"/>
      <c r="X8" s="77"/>
      <c r="Y8" s="77"/>
      <c r="Z8" s="17"/>
      <c r="AA8" s="17"/>
      <c r="AB8" s="72"/>
      <c r="AC8" s="72"/>
      <c r="AD8" s="74"/>
      <c r="AE8" s="17"/>
      <c r="AF8" s="17"/>
      <c r="AG8" s="17"/>
      <c r="AH8" s="17"/>
      <c r="AI8" s="17"/>
      <c r="AJ8" s="17"/>
      <c r="AK8" s="32"/>
      <c r="AL8" s="17"/>
      <c r="AM8" s="17"/>
      <c r="AN8" s="17"/>
      <c r="AO8" s="32"/>
      <c r="AP8" s="17"/>
      <c r="AQ8" s="17"/>
      <c r="AR8" s="71"/>
    </row>
    <row r="9" spans="2:44" ht="14.25" customHeight="1">
      <c r="B9" s="69"/>
      <c r="C9" s="17"/>
      <c r="D9" s="17"/>
      <c r="E9" s="17" t="s">
        <v>4</v>
      </c>
      <c r="F9" s="17"/>
      <c r="G9" s="540">
        <v>1600</v>
      </c>
      <c r="H9" s="540"/>
      <c r="I9" s="17"/>
      <c r="J9" s="17"/>
      <c r="K9" s="78"/>
      <c r="L9" s="77" t="s">
        <v>1</v>
      </c>
      <c r="M9" s="17"/>
      <c r="N9" s="17"/>
      <c r="O9" s="17"/>
      <c r="P9" s="32"/>
      <c r="Q9" s="17"/>
      <c r="R9" s="17"/>
      <c r="S9" s="17"/>
      <c r="T9" s="32"/>
      <c r="U9" s="17"/>
      <c r="V9" s="17"/>
      <c r="W9" s="17"/>
      <c r="X9" s="17"/>
      <c r="Y9" s="17"/>
      <c r="Z9" s="17" t="s">
        <v>4</v>
      </c>
      <c r="AA9" s="17"/>
      <c r="AB9" s="72"/>
      <c r="AC9" s="540">
        <v>1600</v>
      </c>
      <c r="AD9" s="540"/>
      <c r="AE9" s="17"/>
      <c r="AF9" s="78"/>
      <c r="AG9" s="77" t="s">
        <v>1</v>
      </c>
      <c r="AH9" s="17"/>
      <c r="AI9" s="17"/>
      <c r="AJ9" s="17"/>
      <c r="AK9" s="32"/>
      <c r="AL9" s="17"/>
      <c r="AM9" s="17"/>
      <c r="AN9" s="17"/>
      <c r="AO9" s="32"/>
      <c r="AP9" s="17"/>
      <c r="AQ9" s="17"/>
      <c r="AR9" s="71"/>
    </row>
    <row r="10" spans="2:44" ht="2.25" customHeight="1">
      <c r="B10" s="69"/>
      <c r="C10" s="17"/>
      <c r="D10" s="17"/>
      <c r="E10" s="17"/>
      <c r="F10" s="17"/>
      <c r="G10" s="74"/>
      <c r="H10" s="74"/>
      <c r="I10" s="17"/>
      <c r="J10" s="17"/>
      <c r="K10" s="78"/>
      <c r="L10" s="77"/>
      <c r="M10" s="17"/>
      <c r="N10" s="17"/>
      <c r="O10" s="17"/>
      <c r="P10" s="32"/>
      <c r="Q10" s="17"/>
      <c r="R10" s="17"/>
      <c r="S10" s="17"/>
      <c r="T10" s="32"/>
      <c r="U10" s="17"/>
      <c r="V10" s="77"/>
      <c r="W10" s="77"/>
      <c r="X10" s="77"/>
      <c r="Y10" s="77"/>
      <c r="Z10" s="17"/>
      <c r="AA10" s="17"/>
      <c r="AB10" s="72"/>
      <c r="AC10" s="74"/>
      <c r="AD10" s="17"/>
      <c r="AE10" s="17"/>
      <c r="AF10" s="78"/>
      <c r="AG10" s="77"/>
      <c r="AH10" s="17"/>
      <c r="AI10" s="17"/>
      <c r="AJ10" s="17"/>
      <c r="AK10" s="32"/>
      <c r="AL10" s="17"/>
      <c r="AM10" s="17"/>
      <c r="AN10" s="17"/>
      <c r="AO10" s="32"/>
      <c r="AP10" s="17"/>
      <c r="AQ10" s="17"/>
      <c r="AR10" s="71"/>
    </row>
    <row r="11" spans="2:44" ht="16.5" customHeight="1">
      <c r="B11" s="69"/>
      <c r="C11" s="17"/>
      <c r="D11" s="17"/>
      <c r="E11" s="17" t="s">
        <v>5</v>
      </c>
      <c r="F11" s="17"/>
      <c r="G11" s="540">
        <v>3200</v>
      </c>
      <c r="H11" s="540"/>
      <c r="I11" s="17"/>
      <c r="J11" s="17"/>
      <c r="K11" s="79"/>
      <c r="L11" s="77" t="s">
        <v>3</v>
      </c>
      <c r="M11" s="17"/>
      <c r="N11" s="17"/>
      <c r="O11" s="17"/>
      <c r="P11" s="32"/>
      <c r="Q11" s="17"/>
      <c r="R11" s="80"/>
      <c r="S11" s="80"/>
      <c r="T11" s="32"/>
      <c r="U11" s="80"/>
      <c r="V11" s="17"/>
      <c r="W11" s="17"/>
      <c r="X11" s="17"/>
      <c r="Y11" s="17"/>
      <c r="Z11" s="17" t="s">
        <v>5</v>
      </c>
      <c r="AA11" s="17"/>
      <c r="AB11" s="72"/>
      <c r="AC11" s="540">
        <v>3200</v>
      </c>
      <c r="AD11" s="540"/>
      <c r="AE11" s="17"/>
      <c r="AF11" s="79"/>
      <c r="AG11" s="77" t="s">
        <v>3</v>
      </c>
      <c r="AH11" s="17"/>
      <c r="AI11" s="17"/>
      <c r="AJ11" s="17"/>
      <c r="AK11" s="32"/>
      <c r="AL11" s="17"/>
      <c r="AM11" s="80"/>
      <c r="AN11" s="80"/>
      <c r="AO11" s="32"/>
      <c r="AP11" s="80"/>
      <c r="AQ11" s="17"/>
      <c r="AR11" s="71"/>
    </row>
    <row r="12" spans="2:44" ht="6" customHeight="1">
      <c r="B12" s="69"/>
      <c r="C12" s="17"/>
      <c r="D12" s="17"/>
      <c r="E12" s="17"/>
      <c r="F12" s="17"/>
      <c r="G12" s="72"/>
      <c r="H12" s="72"/>
      <c r="I12" s="17"/>
      <c r="J12" s="17"/>
      <c r="K12" s="17"/>
      <c r="L12" s="17"/>
      <c r="M12" s="17"/>
      <c r="N12" s="17"/>
      <c r="O12" s="17"/>
      <c r="P12" s="32"/>
      <c r="Q12" s="80"/>
      <c r="R12" s="80"/>
      <c r="S12" s="80"/>
      <c r="T12" s="32"/>
      <c r="U12" s="80"/>
      <c r="V12" s="17"/>
      <c r="W12" s="17"/>
      <c r="X12" s="17"/>
      <c r="Y12" s="17"/>
      <c r="Z12" s="17"/>
      <c r="AA12" s="17"/>
      <c r="AB12" s="72"/>
      <c r="AC12" s="17"/>
      <c r="AD12" s="17"/>
      <c r="AE12" s="17"/>
      <c r="AF12" s="17"/>
      <c r="AG12" s="17"/>
      <c r="AH12" s="17"/>
      <c r="AI12" s="17"/>
      <c r="AJ12" s="17"/>
      <c r="AK12" s="32"/>
      <c r="AL12" s="80"/>
      <c r="AM12" s="80"/>
      <c r="AN12" s="80"/>
      <c r="AO12" s="32"/>
      <c r="AP12" s="80"/>
      <c r="AQ12" s="17"/>
      <c r="AR12" s="71"/>
    </row>
    <row r="13" spans="2:44" ht="18.75" customHeight="1">
      <c r="B13" s="69"/>
      <c r="C13" s="17"/>
      <c r="D13" s="17"/>
      <c r="E13" s="17"/>
      <c r="F13" s="17"/>
      <c r="G13" s="72"/>
      <c r="H13" s="72"/>
      <c r="I13" s="17"/>
      <c r="J13" s="17"/>
      <c r="K13" s="17"/>
      <c r="L13" s="17"/>
      <c r="M13" s="17"/>
      <c r="N13" s="17"/>
      <c r="O13" s="17"/>
      <c r="P13" s="32"/>
      <c r="Q13" s="80" t="s">
        <v>46</v>
      </c>
      <c r="R13" s="80"/>
      <c r="S13" s="80" t="s">
        <v>45</v>
      </c>
      <c r="T13" s="32"/>
      <c r="U13" s="80" t="s">
        <v>44</v>
      </c>
      <c r="V13" s="17"/>
      <c r="W13" s="17"/>
      <c r="X13" s="17"/>
      <c r="Y13" s="17"/>
      <c r="Z13" s="17"/>
      <c r="AA13" s="17"/>
      <c r="AB13" s="17"/>
      <c r="AC13" s="17"/>
      <c r="AD13" s="17"/>
      <c r="AE13" s="17"/>
      <c r="AF13" s="17"/>
      <c r="AG13" s="17"/>
      <c r="AH13" s="17"/>
      <c r="AI13" s="17"/>
      <c r="AJ13" s="17"/>
      <c r="AK13" s="81" t="s">
        <v>50</v>
      </c>
      <c r="AL13" s="82" t="s">
        <v>43</v>
      </c>
      <c r="AM13" s="80"/>
      <c r="AN13" s="80" t="s">
        <v>45</v>
      </c>
      <c r="AO13" s="32"/>
      <c r="AP13" s="80" t="s">
        <v>44</v>
      </c>
      <c r="AQ13" s="17"/>
      <c r="AR13" s="71"/>
    </row>
    <row r="14" spans="2:44" ht="18.75" customHeight="1">
      <c r="B14" s="69"/>
      <c r="C14" s="62"/>
      <c r="D14" s="62"/>
      <c r="E14" s="17"/>
      <c r="F14" s="17"/>
      <c r="G14" s="72"/>
      <c r="H14" s="72"/>
      <c r="I14" s="17"/>
      <c r="J14" s="17"/>
      <c r="K14" s="78" t="s">
        <v>7</v>
      </c>
      <c r="L14" s="83"/>
      <c r="M14" s="83"/>
      <c r="N14" s="83"/>
      <c r="O14" s="83"/>
      <c r="P14" s="32"/>
      <c r="Q14" s="84">
        <v>12.6</v>
      </c>
      <c r="R14" s="85" t="s">
        <v>22</v>
      </c>
      <c r="S14" s="86">
        <f>$G$9</f>
        <v>1600</v>
      </c>
      <c r="T14" s="87" t="s">
        <v>23</v>
      </c>
      <c r="U14" s="88">
        <f>ROUND((Q14*S14),0)</f>
        <v>20160</v>
      </c>
      <c r="V14" s="17"/>
      <c r="W14" s="17"/>
      <c r="X14" s="17"/>
      <c r="Y14" s="17"/>
      <c r="Z14" s="17"/>
      <c r="AA14" s="17"/>
      <c r="AB14" s="17"/>
      <c r="AC14" s="17"/>
      <c r="AD14" s="17"/>
      <c r="AE14" s="17"/>
      <c r="AF14" s="78" t="s">
        <v>7</v>
      </c>
      <c r="AG14" s="83"/>
      <c r="AH14" s="83"/>
      <c r="AI14" s="83"/>
      <c r="AJ14" s="83"/>
      <c r="AK14" s="89">
        <v>1</v>
      </c>
      <c r="AL14" s="85">
        <f>ROUND((Q14*AK14),1)</f>
        <v>12.6</v>
      </c>
      <c r="AM14" s="85" t="s">
        <v>22</v>
      </c>
      <c r="AN14" s="86">
        <f>$AC$9</f>
        <v>1600</v>
      </c>
      <c r="AO14" s="87"/>
      <c r="AP14" s="88">
        <f>AL14*AN14</f>
        <v>20160</v>
      </c>
      <c r="AQ14" s="17"/>
      <c r="AR14" s="71"/>
    </row>
    <row r="15" spans="2:44" ht="18.75" customHeight="1">
      <c r="B15" s="69"/>
      <c r="C15" s="62"/>
      <c r="D15" s="62"/>
      <c r="E15" s="17"/>
      <c r="F15" s="17"/>
      <c r="G15" s="72"/>
      <c r="H15" s="72"/>
      <c r="I15" s="17"/>
      <c r="J15" s="17"/>
      <c r="K15" s="79" t="s">
        <v>8</v>
      </c>
      <c r="L15" s="90"/>
      <c r="M15" s="90"/>
      <c r="N15" s="90"/>
      <c r="O15" s="90"/>
      <c r="P15" s="32"/>
      <c r="Q15" s="91">
        <v>2</v>
      </c>
      <c r="R15" s="92" t="s">
        <v>21</v>
      </c>
      <c r="S15" s="93">
        <f t="shared" ref="S15:S23" si="0">$G$11</f>
        <v>3200</v>
      </c>
      <c r="T15" s="87" t="s">
        <v>23</v>
      </c>
      <c r="U15" s="94">
        <f t="shared" ref="U15:U26" si="1">ROUND((Q15*S15),0)</f>
        <v>6400</v>
      </c>
      <c r="V15" s="17"/>
      <c r="W15" s="17"/>
      <c r="X15" s="17"/>
      <c r="Y15" s="17"/>
      <c r="Z15" s="17"/>
      <c r="AA15" s="17"/>
      <c r="AB15" s="17"/>
      <c r="AC15" s="17"/>
      <c r="AD15" s="17"/>
      <c r="AE15" s="17"/>
      <c r="AF15" s="79" t="s">
        <v>8</v>
      </c>
      <c r="AG15" s="90"/>
      <c r="AH15" s="90"/>
      <c r="AI15" s="90"/>
      <c r="AJ15" s="90"/>
      <c r="AK15" s="95">
        <f>AQ41</f>
        <v>0.75530179445350742</v>
      </c>
      <c r="AL15" s="92">
        <f>ROUND((Q15*AK15),1)</f>
        <v>1.5</v>
      </c>
      <c r="AM15" s="92" t="s">
        <v>21</v>
      </c>
      <c r="AN15" s="93">
        <f>$AC$11</f>
        <v>3200</v>
      </c>
      <c r="AO15" s="87"/>
      <c r="AP15" s="94">
        <f t="shared" ref="AP15:AP26" si="2">AL15*AN15</f>
        <v>4800</v>
      </c>
      <c r="AQ15" s="17"/>
      <c r="AR15" s="71"/>
    </row>
    <row r="16" spans="2:44" ht="18.75" customHeight="1">
      <c r="B16" s="69"/>
      <c r="C16" s="62"/>
      <c r="D16" s="62"/>
      <c r="E16" s="17"/>
      <c r="F16" s="17"/>
      <c r="G16" s="72"/>
      <c r="H16" s="72"/>
      <c r="I16" s="17"/>
      <c r="J16" s="17"/>
      <c r="K16" s="79" t="s">
        <v>9</v>
      </c>
      <c r="L16" s="90"/>
      <c r="M16" s="90"/>
      <c r="N16" s="90"/>
      <c r="O16" s="90"/>
      <c r="P16" s="32"/>
      <c r="Q16" s="91">
        <f>36.5-6.3</f>
        <v>30.2</v>
      </c>
      <c r="R16" s="92" t="s">
        <v>21</v>
      </c>
      <c r="S16" s="93">
        <f t="shared" si="0"/>
        <v>3200</v>
      </c>
      <c r="T16" s="87" t="s">
        <v>23</v>
      </c>
      <c r="U16" s="94">
        <f t="shared" si="1"/>
        <v>96640</v>
      </c>
      <c r="V16" s="17"/>
      <c r="W16" s="17"/>
      <c r="X16" s="17"/>
      <c r="Y16" s="17"/>
      <c r="Z16" s="17"/>
      <c r="AA16" s="17"/>
      <c r="AB16" s="17"/>
      <c r="AC16" s="17"/>
      <c r="AD16" s="17"/>
      <c r="AE16" s="17"/>
      <c r="AF16" s="79" t="s">
        <v>9</v>
      </c>
      <c r="AG16" s="90"/>
      <c r="AH16" s="90"/>
      <c r="AI16" s="90"/>
      <c r="AJ16" s="90"/>
      <c r="AK16" s="95">
        <f>AQ41</f>
        <v>0.75530179445350742</v>
      </c>
      <c r="AL16" s="92">
        <f>ROUND((Q16*AK16),1)</f>
        <v>22.8</v>
      </c>
      <c r="AM16" s="92" t="s">
        <v>21</v>
      </c>
      <c r="AN16" s="93">
        <f t="shared" ref="AN16:AN23" si="3">$AC$11</f>
        <v>3200</v>
      </c>
      <c r="AO16" s="87"/>
      <c r="AP16" s="94">
        <f t="shared" si="2"/>
        <v>72960</v>
      </c>
      <c r="AQ16" s="17"/>
      <c r="AR16" s="71"/>
    </row>
    <row r="17" spans="2:44" ht="18.75" customHeight="1">
      <c r="B17" s="69"/>
      <c r="C17" s="62"/>
      <c r="D17" s="62"/>
      <c r="E17" s="17"/>
      <c r="F17" s="17"/>
      <c r="G17" s="72"/>
      <c r="H17" s="72"/>
      <c r="I17" s="17"/>
      <c r="J17" s="17"/>
      <c r="K17" s="79" t="s">
        <v>11</v>
      </c>
      <c r="L17" s="90"/>
      <c r="M17" s="90"/>
      <c r="N17" s="90"/>
      <c r="O17" s="90"/>
      <c r="P17" s="32"/>
      <c r="Q17" s="91">
        <f>7.2-Q15</f>
        <v>5.2</v>
      </c>
      <c r="R17" s="92" t="s">
        <v>21</v>
      </c>
      <c r="S17" s="93">
        <f t="shared" si="0"/>
        <v>3200</v>
      </c>
      <c r="T17" s="87" t="s">
        <v>23</v>
      </c>
      <c r="U17" s="94">
        <f t="shared" si="1"/>
        <v>16640</v>
      </c>
      <c r="V17" s="17"/>
      <c r="W17" s="17"/>
      <c r="X17" s="17"/>
      <c r="Y17" s="17"/>
      <c r="Z17" s="17"/>
      <c r="AA17" s="17"/>
      <c r="AB17" s="17"/>
      <c r="AC17" s="17"/>
      <c r="AD17" s="17"/>
      <c r="AE17" s="17"/>
      <c r="AF17" s="79" t="s">
        <v>11</v>
      </c>
      <c r="AG17" s="90"/>
      <c r="AH17" s="90"/>
      <c r="AI17" s="90"/>
      <c r="AJ17" s="90"/>
      <c r="AK17" s="89">
        <v>1</v>
      </c>
      <c r="AL17" s="92">
        <f>ROUND((Q17*AK17),1)</f>
        <v>5.2</v>
      </c>
      <c r="AM17" s="92" t="s">
        <v>21</v>
      </c>
      <c r="AN17" s="93">
        <f t="shared" si="3"/>
        <v>3200</v>
      </c>
      <c r="AO17" s="87"/>
      <c r="AP17" s="94">
        <f t="shared" si="2"/>
        <v>16640</v>
      </c>
      <c r="AQ17" s="17"/>
      <c r="AR17" s="71"/>
    </row>
    <row r="18" spans="2:44" ht="18.75" customHeight="1">
      <c r="B18" s="69"/>
      <c r="C18" s="62"/>
      <c r="D18" s="62"/>
      <c r="E18" s="17"/>
      <c r="F18" s="17"/>
      <c r="G18" s="72"/>
      <c r="H18" s="72"/>
      <c r="I18" s="17"/>
      <c r="J18" s="17"/>
      <c r="K18" s="79" t="s">
        <v>13</v>
      </c>
      <c r="L18" s="90"/>
      <c r="M18" s="90"/>
      <c r="N18" s="90"/>
      <c r="O18" s="90"/>
      <c r="P18" s="32"/>
      <c r="Q18" s="91">
        <v>33.200000000000003</v>
      </c>
      <c r="R18" s="92" t="s">
        <v>21</v>
      </c>
      <c r="S18" s="93">
        <f t="shared" si="0"/>
        <v>3200</v>
      </c>
      <c r="T18" s="87" t="s">
        <v>23</v>
      </c>
      <c r="U18" s="94">
        <f t="shared" si="1"/>
        <v>106240</v>
      </c>
      <c r="V18" s="515"/>
      <c r="W18" s="515"/>
      <c r="X18" s="62"/>
      <c r="Y18" s="62"/>
      <c r="Z18" s="17"/>
      <c r="AA18" s="17"/>
      <c r="AB18" s="17"/>
      <c r="AC18" s="17"/>
      <c r="AD18" s="17"/>
      <c r="AE18" s="17"/>
      <c r="AF18" s="79" t="s">
        <v>13</v>
      </c>
      <c r="AG18" s="90"/>
      <c r="AH18" s="90"/>
      <c r="AI18" s="90"/>
      <c r="AJ18" s="90"/>
      <c r="AK18" s="89">
        <v>1</v>
      </c>
      <c r="AL18" s="92">
        <f>ROUND((Q18*AK18),1)</f>
        <v>33.200000000000003</v>
      </c>
      <c r="AM18" s="92" t="s">
        <v>21</v>
      </c>
      <c r="AN18" s="93">
        <f t="shared" si="3"/>
        <v>3200</v>
      </c>
      <c r="AO18" s="87"/>
      <c r="AP18" s="94">
        <f t="shared" si="2"/>
        <v>106240.00000000001</v>
      </c>
      <c r="AQ18" s="17"/>
      <c r="AR18" s="71"/>
    </row>
    <row r="19" spans="2:44" ht="18.75" customHeight="1">
      <c r="B19" s="69"/>
      <c r="C19" s="62" t="s">
        <v>7</v>
      </c>
      <c r="D19" s="57"/>
      <c r="E19" s="6"/>
      <c r="F19" s="5"/>
      <c r="G19" s="72"/>
      <c r="H19" s="72"/>
      <c r="I19" s="17"/>
      <c r="J19" s="17"/>
      <c r="K19" s="79" t="s">
        <v>34</v>
      </c>
      <c r="L19" s="90"/>
      <c r="M19" s="90"/>
      <c r="N19" s="90"/>
      <c r="O19" s="90"/>
      <c r="P19" s="32"/>
      <c r="Q19" s="91">
        <f>29.4</f>
        <v>29.4</v>
      </c>
      <c r="R19" s="92" t="s">
        <v>21</v>
      </c>
      <c r="S19" s="93">
        <f t="shared" si="0"/>
        <v>3200</v>
      </c>
      <c r="T19" s="87" t="s">
        <v>23</v>
      </c>
      <c r="U19" s="94">
        <f t="shared" si="1"/>
        <v>94080</v>
      </c>
      <c r="V19" s="515"/>
      <c r="W19" s="515"/>
      <c r="X19" s="62"/>
      <c r="Y19" s="57"/>
      <c r="Z19" s="17"/>
      <c r="AA19" s="17"/>
      <c r="AB19" s="17"/>
      <c r="AC19" s="17"/>
      <c r="AD19" s="17"/>
      <c r="AE19" s="17"/>
      <c r="AF19" s="79" t="s">
        <v>34</v>
      </c>
      <c r="AG19" s="90"/>
      <c r="AH19" s="90"/>
      <c r="AI19" s="90"/>
      <c r="AJ19" s="90"/>
      <c r="AK19" s="89">
        <v>1</v>
      </c>
      <c r="AL19" s="92">
        <f>ROUND((Q19*AK19),1)</f>
        <v>29.4</v>
      </c>
      <c r="AM19" s="92" t="s">
        <v>21</v>
      </c>
      <c r="AN19" s="93">
        <f t="shared" si="3"/>
        <v>3200</v>
      </c>
      <c r="AO19" s="87"/>
      <c r="AP19" s="94">
        <f t="shared" si="2"/>
        <v>94080</v>
      </c>
      <c r="AQ19" s="17"/>
      <c r="AR19" s="71"/>
    </row>
    <row r="20" spans="2:44" ht="18.75" customHeight="1">
      <c r="B20" s="69"/>
      <c r="C20" s="62" t="s">
        <v>12</v>
      </c>
      <c r="D20" s="57">
        <v>4.2</v>
      </c>
      <c r="E20" s="9">
        <v>800</v>
      </c>
      <c r="F20" s="10"/>
      <c r="G20" s="72"/>
      <c r="H20" s="72"/>
      <c r="I20" s="17"/>
      <c r="J20" s="17"/>
      <c r="K20" s="79" t="s">
        <v>15</v>
      </c>
      <c r="L20" s="90"/>
      <c r="M20" s="90"/>
      <c r="N20" s="90"/>
      <c r="O20" s="90"/>
      <c r="P20" s="32"/>
      <c r="Q20" s="91">
        <v>36.1</v>
      </c>
      <c r="R20" s="92" t="s">
        <v>21</v>
      </c>
      <c r="S20" s="93">
        <f t="shared" si="0"/>
        <v>3200</v>
      </c>
      <c r="T20" s="87" t="s">
        <v>23</v>
      </c>
      <c r="U20" s="94">
        <f t="shared" si="1"/>
        <v>115520</v>
      </c>
      <c r="V20" s="515"/>
      <c r="W20" s="515"/>
      <c r="X20" s="62" t="s">
        <v>7</v>
      </c>
      <c r="Y20" s="57"/>
      <c r="Z20" s="3"/>
      <c r="AA20" s="4"/>
      <c r="AB20" s="4"/>
      <c r="AC20" s="5"/>
      <c r="AD20" s="17"/>
      <c r="AE20" s="17"/>
      <c r="AF20" s="79" t="s">
        <v>15</v>
      </c>
      <c r="AG20" s="90"/>
      <c r="AH20" s="90"/>
      <c r="AI20" s="90"/>
      <c r="AJ20" s="90"/>
      <c r="AK20" s="89">
        <v>1</v>
      </c>
      <c r="AL20" s="92">
        <f>ROUND((Q20*AK20),1)</f>
        <v>36.1</v>
      </c>
      <c r="AM20" s="92" t="s">
        <v>21</v>
      </c>
      <c r="AN20" s="93">
        <f t="shared" si="3"/>
        <v>3200</v>
      </c>
      <c r="AO20" s="87"/>
      <c r="AP20" s="94">
        <f t="shared" si="2"/>
        <v>115520</v>
      </c>
      <c r="AQ20" s="17"/>
      <c r="AR20" s="71"/>
    </row>
    <row r="21" spans="2:44" ht="18.75" customHeight="1">
      <c r="B21" s="69"/>
      <c r="C21" s="62" t="s">
        <v>14</v>
      </c>
      <c r="D21" s="57">
        <v>4.2</v>
      </c>
      <c r="E21" s="9">
        <v>800</v>
      </c>
      <c r="F21" s="11"/>
      <c r="G21" s="3"/>
      <c r="H21" s="5"/>
      <c r="I21" s="17"/>
      <c r="J21" s="17"/>
      <c r="K21" s="79" t="s">
        <v>27</v>
      </c>
      <c r="L21" s="90"/>
      <c r="M21" s="90"/>
      <c r="N21" s="90"/>
      <c r="O21" s="90"/>
      <c r="P21" s="32"/>
      <c r="Q21" s="91">
        <v>24</v>
      </c>
      <c r="R21" s="92" t="s">
        <v>21</v>
      </c>
      <c r="S21" s="93">
        <f t="shared" si="0"/>
        <v>3200</v>
      </c>
      <c r="T21" s="87" t="s">
        <v>23</v>
      </c>
      <c r="U21" s="94">
        <f t="shared" si="1"/>
        <v>76800</v>
      </c>
      <c r="V21" s="515"/>
      <c r="W21" s="515"/>
      <c r="X21" s="62" t="s">
        <v>14</v>
      </c>
      <c r="Y21" s="57">
        <v>4.2</v>
      </c>
      <c r="Z21" s="58">
        <v>1600</v>
      </c>
      <c r="AA21" s="59"/>
      <c r="AB21" s="7"/>
      <c r="AC21" s="8"/>
      <c r="AD21" s="17"/>
      <c r="AE21" s="17"/>
      <c r="AF21" s="79" t="s">
        <v>27</v>
      </c>
      <c r="AG21" s="90"/>
      <c r="AH21" s="90"/>
      <c r="AI21" s="90"/>
      <c r="AJ21" s="90"/>
      <c r="AK21" s="89">
        <v>1</v>
      </c>
      <c r="AL21" s="92">
        <f>ROUND((Q21*AK21),1)</f>
        <v>24</v>
      </c>
      <c r="AM21" s="92" t="s">
        <v>21</v>
      </c>
      <c r="AN21" s="93">
        <f t="shared" si="3"/>
        <v>3200</v>
      </c>
      <c r="AO21" s="87"/>
      <c r="AP21" s="94">
        <f t="shared" si="2"/>
        <v>76800</v>
      </c>
      <c r="AQ21" s="17"/>
      <c r="AR21" s="71"/>
    </row>
    <row r="22" spans="2:44" ht="18.75" customHeight="1">
      <c r="B22" s="69"/>
      <c r="C22" s="535" t="s">
        <v>16</v>
      </c>
      <c r="D22" s="542">
        <v>4.5</v>
      </c>
      <c r="E22" s="12"/>
      <c r="F22" s="13"/>
      <c r="G22" s="13"/>
      <c r="H22" s="14"/>
      <c r="I22" s="17"/>
      <c r="J22" s="17"/>
      <c r="K22" s="79" t="s">
        <v>28</v>
      </c>
      <c r="L22" s="90"/>
      <c r="M22" s="90"/>
      <c r="N22" s="90"/>
      <c r="O22" s="90"/>
      <c r="P22" s="32"/>
      <c r="Q22" s="91">
        <v>8</v>
      </c>
      <c r="R22" s="92" t="s">
        <v>21</v>
      </c>
      <c r="S22" s="93">
        <f t="shared" si="0"/>
        <v>3200</v>
      </c>
      <c r="T22" s="87" t="s">
        <v>23</v>
      </c>
      <c r="U22" s="94">
        <f t="shared" si="1"/>
        <v>25600</v>
      </c>
      <c r="V22" s="515"/>
      <c r="W22" s="515"/>
      <c r="X22" s="535" t="s">
        <v>16</v>
      </c>
      <c r="Y22" s="516">
        <v>4.5</v>
      </c>
      <c r="Z22" s="12"/>
      <c r="AA22" s="33"/>
      <c r="AB22" s="13"/>
      <c r="AC22" s="15"/>
      <c r="AD22" s="17"/>
      <c r="AE22" s="17"/>
      <c r="AF22" s="79" t="s">
        <v>28</v>
      </c>
      <c r="AG22" s="90"/>
      <c r="AH22" s="90"/>
      <c r="AI22" s="90"/>
      <c r="AJ22" s="90"/>
      <c r="AK22" s="89">
        <v>1</v>
      </c>
      <c r="AL22" s="92">
        <f>ROUND((Q22*AK22),1)</f>
        <v>8</v>
      </c>
      <c r="AM22" s="92" t="s">
        <v>21</v>
      </c>
      <c r="AN22" s="93">
        <f t="shared" si="3"/>
        <v>3200</v>
      </c>
      <c r="AO22" s="87"/>
      <c r="AP22" s="94">
        <f t="shared" si="2"/>
        <v>25600</v>
      </c>
      <c r="AQ22" s="17"/>
      <c r="AR22" s="71"/>
    </row>
    <row r="23" spans="2:44" ht="18.75" customHeight="1" thickBot="1">
      <c r="B23" s="69"/>
      <c r="C23" s="536"/>
      <c r="D23" s="543"/>
      <c r="E23" s="41">
        <v>1600</v>
      </c>
      <c r="F23" s="42"/>
      <c r="G23" s="42"/>
      <c r="H23" s="43"/>
      <c r="I23" s="40"/>
      <c r="J23" s="17"/>
      <c r="K23" s="79" t="s">
        <v>17</v>
      </c>
      <c r="L23" s="90"/>
      <c r="M23" s="90"/>
      <c r="N23" s="90"/>
      <c r="O23" s="90"/>
      <c r="P23" s="32"/>
      <c r="Q23" s="91">
        <v>6.5</v>
      </c>
      <c r="R23" s="92" t="s">
        <v>21</v>
      </c>
      <c r="S23" s="93">
        <f t="shared" si="0"/>
        <v>3200</v>
      </c>
      <c r="T23" s="87" t="s">
        <v>23</v>
      </c>
      <c r="U23" s="94">
        <f t="shared" si="1"/>
        <v>20800</v>
      </c>
      <c r="V23" s="515"/>
      <c r="W23" s="515"/>
      <c r="X23" s="536"/>
      <c r="Y23" s="517"/>
      <c r="Z23" s="60">
        <v>1600</v>
      </c>
      <c r="AA23" s="61"/>
      <c r="AB23" s="38"/>
      <c r="AC23" s="39"/>
      <c r="AD23" s="40"/>
      <c r="AE23" s="16"/>
      <c r="AF23" s="79" t="s">
        <v>277</v>
      </c>
      <c r="AG23" s="90"/>
      <c r="AH23" s="90"/>
      <c r="AI23" s="90"/>
      <c r="AJ23" s="90"/>
      <c r="AK23" s="96">
        <f>AQ52</f>
        <v>0.76923076923076927</v>
      </c>
      <c r="AL23" s="92">
        <f>ROUND((Q23*AK23),1)</f>
        <v>5</v>
      </c>
      <c r="AM23" s="92" t="s">
        <v>21</v>
      </c>
      <c r="AN23" s="93">
        <f t="shared" si="3"/>
        <v>3200</v>
      </c>
      <c r="AO23" s="87" t="s">
        <v>23</v>
      </c>
      <c r="AP23" s="94">
        <f t="shared" si="2"/>
        <v>16000</v>
      </c>
      <c r="AQ23" s="17"/>
      <c r="AR23" s="71"/>
    </row>
    <row r="24" spans="2:44" ht="18.75" customHeight="1" thickTop="1">
      <c r="B24" s="69"/>
      <c r="C24" s="62" t="s">
        <v>18</v>
      </c>
      <c r="D24" s="98"/>
      <c r="E24" s="34"/>
      <c r="F24" s="35"/>
      <c r="G24" s="35"/>
      <c r="H24" s="36"/>
      <c r="I24" s="99"/>
      <c r="J24" s="17"/>
      <c r="K24" s="78" t="s">
        <v>33</v>
      </c>
      <c r="L24" s="83"/>
      <c r="M24" s="83"/>
      <c r="N24" s="83"/>
      <c r="O24" s="83"/>
      <c r="P24" s="32"/>
      <c r="Q24" s="84">
        <v>19.399999999999999</v>
      </c>
      <c r="R24" s="85" t="s">
        <v>22</v>
      </c>
      <c r="S24" s="86">
        <f>$G$9</f>
        <v>1600</v>
      </c>
      <c r="T24" s="87" t="s">
        <v>23</v>
      </c>
      <c r="U24" s="88">
        <f t="shared" si="1"/>
        <v>31040</v>
      </c>
      <c r="V24" s="515"/>
      <c r="W24" s="515"/>
      <c r="X24" s="62" t="s">
        <v>18</v>
      </c>
      <c r="Y24" s="98"/>
      <c r="Z24" s="34"/>
      <c r="AA24" s="35"/>
      <c r="AB24" s="35"/>
      <c r="AC24" s="36"/>
      <c r="AD24" s="37"/>
      <c r="AE24" s="17"/>
      <c r="AF24" s="78" t="s">
        <v>33</v>
      </c>
      <c r="AG24" s="83"/>
      <c r="AH24" s="83"/>
      <c r="AI24" s="83"/>
      <c r="AJ24" s="83"/>
      <c r="AK24" s="89">
        <v>1</v>
      </c>
      <c r="AL24" s="85">
        <f>ROUND((Q24*AK24),1)</f>
        <v>19.399999999999999</v>
      </c>
      <c r="AM24" s="85" t="s">
        <v>22</v>
      </c>
      <c r="AN24" s="86">
        <f t="shared" ref="AN24:AN26" si="4">$AC$9</f>
        <v>1600</v>
      </c>
      <c r="AO24" s="87"/>
      <c r="AP24" s="88">
        <f t="shared" si="2"/>
        <v>31039.999999999996</v>
      </c>
      <c r="AQ24" s="17"/>
      <c r="AR24" s="71"/>
    </row>
    <row r="25" spans="2:44" ht="18.75" customHeight="1">
      <c r="B25" s="69"/>
      <c r="C25" s="17"/>
      <c r="D25" s="17"/>
      <c r="E25" s="17"/>
      <c r="F25" s="17"/>
      <c r="G25" s="17"/>
      <c r="H25" s="17"/>
      <c r="I25" s="17"/>
      <c r="J25" s="17"/>
      <c r="K25" s="78" t="s">
        <v>20</v>
      </c>
      <c r="L25" s="83"/>
      <c r="M25" s="83"/>
      <c r="N25" s="83"/>
      <c r="O25" s="83"/>
      <c r="P25" s="32"/>
      <c r="Q25" s="84">
        <v>7.8</v>
      </c>
      <c r="R25" s="85" t="s">
        <v>22</v>
      </c>
      <c r="S25" s="86">
        <f>$G$9</f>
        <v>1600</v>
      </c>
      <c r="T25" s="87" t="s">
        <v>23</v>
      </c>
      <c r="U25" s="88">
        <f t="shared" si="1"/>
        <v>12480</v>
      </c>
      <c r="V25" s="17"/>
      <c r="W25" s="17"/>
      <c r="X25" s="17"/>
      <c r="Y25" s="17"/>
      <c r="Z25" s="17"/>
      <c r="AA25" s="17"/>
      <c r="AB25" s="17"/>
      <c r="AC25" s="17"/>
      <c r="AD25" s="17"/>
      <c r="AE25" s="17"/>
      <c r="AF25" s="78" t="s">
        <v>20</v>
      </c>
      <c r="AG25" s="83"/>
      <c r="AH25" s="83"/>
      <c r="AI25" s="83"/>
      <c r="AJ25" s="83"/>
      <c r="AK25" s="89">
        <v>1</v>
      </c>
      <c r="AL25" s="85">
        <f>ROUND((Q25*AK25),1)</f>
        <v>7.8</v>
      </c>
      <c r="AM25" s="85" t="s">
        <v>22</v>
      </c>
      <c r="AN25" s="86">
        <f t="shared" si="4"/>
        <v>1600</v>
      </c>
      <c r="AO25" s="87"/>
      <c r="AP25" s="88">
        <f t="shared" si="2"/>
        <v>12480</v>
      </c>
      <c r="AQ25" s="17"/>
      <c r="AR25" s="71"/>
    </row>
    <row r="26" spans="2:44" ht="18.75" customHeight="1">
      <c r="B26" s="69"/>
      <c r="C26" s="17"/>
      <c r="D26" s="17"/>
      <c r="E26" s="17"/>
      <c r="F26" s="17"/>
      <c r="G26" s="17"/>
      <c r="H26" s="17"/>
      <c r="I26" s="17"/>
      <c r="J26" s="17"/>
      <c r="K26" s="78" t="s">
        <v>19</v>
      </c>
      <c r="L26" s="83"/>
      <c r="M26" s="83"/>
      <c r="N26" s="83"/>
      <c r="O26" s="83"/>
      <c r="P26" s="32"/>
      <c r="Q26" s="84">
        <v>22.2</v>
      </c>
      <c r="R26" s="85" t="s">
        <v>22</v>
      </c>
      <c r="S26" s="86">
        <f>$G$9</f>
        <v>1600</v>
      </c>
      <c r="T26" s="87" t="s">
        <v>23</v>
      </c>
      <c r="U26" s="88">
        <f t="shared" si="1"/>
        <v>35520</v>
      </c>
      <c r="V26" s="17"/>
      <c r="W26" s="17"/>
      <c r="X26" s="17"/>
      <c r="Y26" s="17"/>
      <c r="Z26" s="17"/>
      <c r="AA26" s="17"/>
      <c r="AB26" s="17"/>
      <c r="AC26" s="17"/>
      <c r="AD26" s="17"/>
      <c r="AE26" s="17"/>
      <c r="AF26" s="78" t="s">
        <v>19</v>
      </c>
      <c r="AG26" s="83"/>
      <c r="AH26" s="83"/>
      <c r="AI26" s="83"/>
      <c r="AJ26" s="83"/>
      <c r="AK26" s="100">
        <f>AQ46</f>
        <v>1</v>
      </c>
      <c r="AL26" s="85">
        <f>ROUND((Q26*AK26),1)</f>
        <v>22.2</v>
      </c>
      <c r="AM26" s="85" t="s">
        <v>22</v>
      </c>
      <c r="AN26" s="86">
        <f t="shared" si="4"/>
        <v>1600</v>
      </c>
      <c r="AO26" s="87"/>
      <c r="AP26" s="88">
        <f t="shared" si="2"/>
        <v>35520</v>
      </c>
      <c r="AQ26" s="17"/>
      <c r="AR26" s="71"/>
    </row>
    <row r="27" spans="2:44" ht="18.75" customHeight="1">
      <c r="B27" s="69"/>
      <c r="C27" s="17"/>
      <c r="D27" s="17"/>
      <c r="E27" s="17"/>
      <c r="F27" s="17"/>
      <c r="G27" s="17"/>
      <c r="H27" s="17"/>
      <c r="I27" s="17"/>
      <c r="J27" s="17"/>
      <c r="K27" s="17"/>
      <c r="L27" s="17"/>
      <c r="M27" s="17"/>
      <c r="N27" s="17"/>
      <c r="O27" s="17"/>
      <c r="P27" s="32"/>
      <c r="Q27" s="104"/>
      <c r="R27" s="104"/>
      <c r="S27" s="104" t="s">
        <v>35</v>
      </c>
      <c r="T27" s="87"/>
      <c r="U27" s="106">
        <f>SUM(U14:U26)</f>
        <v>657920</v>
      </c>
      <c r="V27" s="115" t="s">
        <v>255</v>
      </c>
      <c r="W27" s="17"/>
      <c r="X27" s="17"/>
      <c r="Y27" s="17"/>
      <c r="Z27" s="17"/>
      <c r="AA27" s="17"/>
      <c r="AB27" s="17"/>
      <c r="AC27" s="17"/>
      <c r="AD27" s="17"/>
      <c r="AE27" s="17"/>
      <c r="AF27" s="115" t="s">
        <v>253</v>
      </c>
      <c r="AG27" s="17"/>
      <c r="AH27" s="17"/>
      <c r="AI27" s="17"/>
      <c r="AJ27" s="17"/>
      <c r="AK27" s="102"/>
      <c r="AL27" s="103"/>
      <c r="AM27" s="101"/>
      <c r="AN27" s="104" t="s">
        <v>35</v>
      </c>
      <c r="AO27" s="102"/>
      <c r="AP27" s="106">
        <f>SUM(AP14:AP26)</f>
        <v>627840</v>
      </c>
      <c r="AQ27" s="115" t="s">
        <v>255</v>
      </c>
      <c r="AR27" s="71"/>
    </row>
    <row r="28" spans="2:44" ht="18.75" customHeight="1">
      <c r="B28" s="69"/>
      <c r="C28" s="17"/>
      <c r="D28" s="17"/>
      <c r="E28" s="17"/>
      <c r="F28" s="17"/>
      <c r="G28" s="17"/>
      <c r="H28" s="17"/>
      <c r="I28" s="17"/>
      <c r="J28" s="17"/>
      <c r="K28" s="17"/>
      <c r="L28" s="17"/>
      <c r="M28" s="17"/>
      <c r="N28" s="17"/>
      <c r="O28" s="104"/>
      <c r="P28" s="32"/>
      <c r="R28" s="104"/>
      <c r="S28" s="104" t="s">
        <v>36</v>
      </c>
      <c r="T28" s="87"/>
      <c r="U28" s="106">
        <f>ROUND((U27*(1+V28)),0)</f>
        <v>831020</v>
      </c>
      <c r="V28" s="433">
        <f>(829.1/656.4)-1</f>
        <v>0.2631017672151128</v>
      </c>
      <c r="W28" s="17"/>
      <c r="X28" s="17"/>
      <c r="Y28" s="17"/>
      <c r="Z28" s="17"/>
      <c r="AA28" s="17"/>
      <c r="AB28" s="17"/>
      <c r="AC28" s="17"/>
      <c r="AD28" s="17"/>
      <c r="AE28" s="17"/>
      <c r="AF28" s="434" t="s">
        <v>254</v>
      </c>
      <c r="AG28" s="17"/>
      <c r="AH28" s="17"/>
      <c r="AI28" s="17"/>
      <c r="AJ28" s="17"/>
      <c r="AK28" s="102"/>
      <c r="AL28" s="105"/>
      <c r="AM28" s="104"/>
      <c r="AN28" s="104" t="s">
        <v>36</v>
      </c>
      <c r="AO28" s="102"/>
      <c r="AP28" s="106">
        <f>ROUND((AP27*(1+AQ28)),0)</f>
        <v>793026</v>
      </c>
      <c r="AQ28" s="433">
        <f>V28</f>
        <v>0.2631017672151128</v>
      </c>
      <c r="AR28" s="71"/>
    </row>
    <row r="29" spans="2:44" ht="18.75" customHeight="1">
      <c r="B29" s="69"/>
      <c r="C29" s="17"/>
      <c r="D29" s="17"/>
      <c r="E29" s="17"/>
      <c r="F29" s="17"/>
      <c r="G29" s="17"/>
      <c r="H29" s="17"/>
      <c r="I29" s="17"/>
      <c r="J29" s="17"/>
      <c r="K29" s="17"/>
      <c r="L29" s="17"/>
      <c r="M29" s="17"/>
      <c r="N29" s="17"/>
      <c r="O29" s="17"/>
      <c r="P29" s="32"/>
      <c r="Q29" s="107"/>
      <c r="R29" s="107"/>
      <c r="S29" s="107" t="s">
        <v>6</v>
      </c>
      <c r="T29" s="87"/>
      <c r="U29" s="108">
        <f>U28/G11</f>
        <v>259.69375000000002</v>
      </c>
      <c r="V29" s="17"/>
      <c r="W29" s="17"/>
      <c r="X29" s="17"/>
      <c r="Y29" s="17"/>
      <c r="Z29" s="17"/>
      <c r="AA29" s="17"/>
      <c r="AB29" s="17"/>
      <c r="AC29" s="17"/>
      <c r="AD29" s="17"/>
      <c r="AE29" s="17"/>
      <c r="AF29" s="17"/>
      <c r="AG29" s="17"/>
      <c r="AH29" s="17"/>
      <c r="AI29" s="17"/>
      <c r="AJ29" s="17"/>
      <c r="AK29" s="105"/>
      <c r="AM29" s="104"/>
      <c r="AN29" s="107" t="s">
        <v>6</v>
      </c>
      <c r="AO29" s="32"/>
      <c r="AP29" s="108">
        <f>AP28/AC11</f>
        <v>247.82062500000001</v>
      </c>
      <c r="AQ29" s="31" t="s">
        <v>47</v>
      </c>
      <c r="AR29" s="71"/>
    </row>
    <row r="30" spans="2:44" ht="38.4" customHeight="1">
      <c r="B30" s="69"/>
      <c r="C30" s="17"/>
      <c r="D30" s="17"/>
      <c r="E30" s="17"/>
      <c r="F30" s="17"/>
      <c r="G30" s="17"/>
      <c r="H30" s="17"/>
      <c r="I30" s="17"/>
      <c r="J30" s="17"/>
      <c r="K30" s="17"/>
      <c r="L30" s="17"/>
      <c r="M30" s="17"/>
      <c r="N30" s="17"/>
      <c r="O30" s="17"/>
      <c r="P30" s="32"/>
      <c r="Q30" s="109"/>
      <c r="R30" s="109"/>
      <c r="S30" s="110"/>
      <c r="T30" s="87"/>
      <c r="U30" s="111">
        <f>ROUND((U29/0.3025),0)</f>
        <v>858</v>
      </c>
      <c r="V30" s="17"/>
      <c r="W30" s="17"/>
      <c r="X30" s="17"/>
      <c r="Y30" s="17"/>
      <c r="Z30" s="17"/>
      <c r="AA30" s="17"/>
      <c r="AB30" s="17"/>
      <c r="AC30" s="17"/>
      <c r="AD30" s="17"/>
      <c r="AE30" s="17"/>
      <c r="AF30" s="17"/>
      <c r="AG30" s="17"/>
      <c r="AH30" s="17"/>
      <c r="AI30" s="17"/>
      <c r="AJ30" s="17"/>
      <c r="AK30" s="32"/>
      <c r="AL30" s="107"/>
      <c r="AM30" s="107"/>
      <c r="AN30" s="110"/>
      <c r="AO30" s="32"/>
      <c r="AP30" s="135">
        <f>ROUND((AP29/0.3025),0)</f>
        <v>819</v>
      </c>
      <c r="AQ30" s="136">
        <f>AP30/U30</f>
        <v>0.95454545454545459</v>
      </c>
      <c r="AR30" s="71"/>
    </row>
    <row r="31" spans="2:44">
      <c r="B31" s="69"/>
      <c r="C31" s="17"/>
      <c r="D31" s="17"/>
      <c r="E31" s="17"/>
      <c r="F31" s="17"/>
      <c r="G31" s="17"/>
      <c r="H31" s="17"/>
      <c r="I31" s="17"/>
      <c r="J31" s="17"/>
      <c r="K31" s="17"/>
      <c r="L31" s="17"/>
      <c r="M31" s="17"/>
      <c r="V31" s="17"/>
      <c r="W31" s="17"/>
      <c r="AR31" s="71"/>
    </row>
    <row r="32" spans="2:44" ht="22.5" customHeight="1">
      <c r="B32" s="69"/>
      <c r="C32" s="514" t="s">
        <v>278</v>
      </c>
      <c r="D32" s="17"/>
      <c r="E32" s="17"/>
      <c r="F32" s="17"/>
      <c r="G32" s="17"/>
      <c r="H32" s="17"/>
      <c r="I32" s="17"/>
      <c r="J32" s="17"/>
      <c r="K32" s="17"/>
      <c r="L32" s="17"/>
      <c r="M32" s="17"/>
      <c r="N32" s="17"/>
      <c r="O32" s="17"/>
      <c r="P32" s="32"/>
      <c r="Q32" s="109"/>
      <c r="R32" s="109"/>
      <c r="S32" s="109"/>
      <c r="T32" s="112"/>
      <c r="U32" s="113"/>
      <c r="V32" s="17"/>
      <c r="W32" s="17"/>
      <c r="X32" s="514"/>
      <c r="Y32" s="17"/>
      <c r="AA32" s="17"/>
      <c r="AB32" s="17"/>
      <c r="AC32" s="17"/>
      <c r="AD32" s="17"/>
      <c r="AE32" s="17"/>
      <c r="AF32" s="17"/>
      <c r="AG32" s="17"/>
      <c r="AH32" s="17"/>
      <c r="AI32" s="17"/>
      <c r="AJ32" s="17"/>
      <c r="AK32" s="32"/>
      <c r="AL32" s="17"/>
      <c r="AM32" s="109"/>
      <c r="AN32" s="109"/>
      <c r="AO32" s="32"/>
      <c r="AP32" s="113"/>
      <c r="AR32" s="71"/>
    </row>
    <row r="33" spans="2:44" ht="22.5" customHeight="1" thickBot="1">
      <c r="B33" s="69"/>
      <c r="C33" s="17"/>
      <c r="D33" s="17"/>
      <c r="E33" s="17"/>
      <c r="F33" s="114">
        <v>28</v>
      </c>
      <c r="G33" s="115" t="s">
        <v>30</v>
      </c>
      <c r="H33" s="17"/>
      <c r="I33" s="17"/>
      <c r="J33" s="17"/>
      <c r="K33" s="17"/>
      <c r="L33" s="17"/>
      <c r="M33" s="17"/>
      <c r="N33" s="17"/>
      <c r="O33" s="17"/>
      <c r="P33" s="32"/>
      <c r="Q33" s="109"/>
      <c r="R33" s="109"/>
      <c r="S33" s="109"/>
      <c r="T33" s="112"/>
      <c r="U33" s="113"/>
      <c r="V33" s="17"/>
      <c r="W33" s="17"/>
      <c r="X33" s="17"/>
      <c r="Y33" s="17"/>
      <c r="Z33" s="17"/>
      <c r="AA33" s="114">
        <v>28</v>
      </c>
      <c r="AB33" s="115" t="s">
        <v>30</v>
      </c>
      <c r="AC33" s="17"/>
      <c r="AD33" s="17"/>
      <c r="AE33" s="17"/>
      <c r="AF33" s="17"/>
      <c r="AG33" s="17"/>
      <c r="AH33" s="17"/>
      <c r="AI33" s="17"/>
      <c r="AJ33" s="17"/>
      <c r="AK33" s="32"/>
      <c r="AL33" s="17"/>
      <c r="AM33" s="109"/>
      <c r="AN33" s="109"/>
      <c r="AO33" s="32"/>
      <c r="AP33" s="113"/>
      <c r="AR33" s="71"/>
    </row>
    <row r="34" spans="2:44" ht="13.5" customHeight="1">
      <c r="B34" s="69"/>
      <c r="C34" s="17"/>
      <c r="D34" s="17"/>
      <c r="E34" s="406"/>
      <c r="F34" s="424"/>
      <c r="G34" s="407"/>
      <c r="H34" s="409"/>
      <c r="I34" s="17"/>
      <c r="J34" s="532" t="s">
        <v>265</v>
      </c>
      <c r="K34" s="532"/>
      <c r="L34" s="532"/>
      <c r="M34" s="532"/>
      <c r="N34" s="532"/>
      <c r="O34" s="532"/>
      <c r="P34" s="532"/>
      <c r="Q34" s="532"/>
      <c r="R34" s="532"/>
      <c r="S34" s="532" t="s">
        <v>267</v>
      </c>
      <c r="T34" s="532"/>
      <c r="U34" s="32"/>
      <c r="V34" s="17"/>
      <c r="W34" s="17"/>
      <c r="X34" s="17"/>
      <c r="Y34" s="17"/>
      <c r="Z34" s="406"/>
      <c r="AA34" s="407"/>
      <c r="AB34" s="408"/>
      <c r="AC34" s="409"/>
      <c r="AD34" s="17"/>
      <c r="AE34" s="532" t="s">
        <v>265</v>
      </c>
      <c r="AF34" s="532"/>
      <c r="AG34" s="532"/>
      <c r="AH34" s="532"/>
      <c r="AI34" s="532"/>
      <c r="AJ34" s="532"/>
      <c r="AK34" s="532"/>
      <c r="AL34" s="532"/>
      <c r="AM34" s="532"/>
      <c r="AN34" s="532" t="s">
        <v>267</v>
      </c>
      <c r="AO34" s="532"/>
      <c r="AP34" s="17"/>
      <c r="AQ34" s="533" t="s">
        <v>256</v>
      </c>
      <c r="AR34" s="71"/>
    </row>
    <row r="35" spans="2:44" ht="13.5" customHeight="1">
      <c r="B35" s="69"/>
      <c r="C35" s="17"/>
      <c r="D35" s="17"/>
      <c r="E35" s="410"/>
      <c r="F35" s="425"/>
      <c r="G35" s="18"/>
      <c r="H35" s="411"/>
      <c r="I35" s="17"/>
      <c r="J35" s="532"/>
      <c r="K35" s="532"/>
      <c r="L35" s="532"/>
      <c r="M35" s="532"/>
      <c r="N35" s="532"/>
      <c r="O35" s="532"/>
      <c r="P35" s="532"/>
      <c r="Q35" s="532"/>
      <c r="R35" s="532"/>
      <c r="S35" s="532"/>
      <c r="T35" s="532"/>
      <c r="U35" s="32"/>
      <c r="V35" s="17"/>
      <c r="W35" s="17"/>
      <c r="X35" s="17"/>
      <c r="Y35" s="17"/>
      <c r="Z35" s="410"/>
      <c r="AA35" s="18"/>
      <c r="AB35" s="19"/>
      <c r="AC35" s="411"/>
      <c r="AD35" s="17"/>
      <c r="AE35" s="532"/>
      <c r="AF35" s="532"/>
      <c r="AG35" s="532"/>
      <c r="AH35" s="532"/>
      <c r="AI35" s="532"/>
      <c r="AJ35" s="532"/>
      <c r="AK35" s="532"/>
      <c r="AL35" s="532"/>
      <c r="AM35" s="532"/>
      <c r="AN35" s="532"/>
      <c r="AO35" s="532"/>
      <c r="AP35" s="32"/>
      <c r="AQ35" s="534"/>
      <c r="AR35" s="71"/>
    </row>
    <row r="36" spans="2:44" ht="13.5" customHeight="1">
      <c r="B36" s="69"/>
      <c r="C36" s="17"/>
      <c r="D36" s="17"/>
      <c r="E36" s="412"/>
      <c r="F36" s="426"/>
      <c r="G36" s="20"/>
      <c r="H36" s="413"/>
      <c r="I36" s="17"/>
      <c r="J36" s="17"/>
      <c r="K36" s="17" t="s">
        <v>263</v>
      </c>
      <c r="L36" s="17"/>
      <c r="M36" s="17" t="s">
        <v>262</v>
      </c>
      <c r="N36" s="17"/>
      <c r="O36" s="17" t="s">
        <v>266</v>
      </c>
      <c r="P36" s="32"/>
      <c r="Q36" s="116"/>
      <c r="R36" s="109"/>
      <c r="S36" s="109"/>
      <c r="T36" s="112"/>
      <c r="U36" s="32"/>
      <c r="V36" s="17"/>
      <c r="W36" s="17"/>
      <c r="X36" s="17"/>
      <c r="Y36" s="17"/>
      <c r="Z36" s="412"/>
      <c r="AA36" s="25"/>
      <c r="AB36" s="25"/>
      <c r="AC36" s="413"/>
      <c r="AD36" s="17"/>
      <c r="AE36" s="17"/>
      <c r="AF36" s="17" t="s">
        <v>263</v>
      </c>
      <c r="AG36" s="17"/>
      <c r="AH36" s="17" t="s">
        <v>262</v>
      </c>
      <c r="AI36" s="17"/>
      <c r="AJ36" s="17" t="s">
        <v>266</v>
      </c>
      <c r="AK36" s="32"/>
      <c r="AL36" s="116"/>
      <c r="AM36" s="32"/>
      <c r="AN36" s="32"/>
      <c r="AO36" s="32"/>
      <c r="AP36" s="72"/>
      <c r="AQ36" s="46"/>
      <c r="AR36" s="71"/>
    </row>
    <row r="37" spans="2:44" ht="13.5" customHeight="1">
      <c r="B37" s="69"/>
      <c r="C37" s="17"/>
      <c r="D37" s="17"/>
      <c r="E37" s="410"/>
      <c r="F37" s="427"/>
      <c r="G37" s="26"/>
      <c r="H37" s="413"/>
      <c r="I37" s="17"/>
      <c r="J37" s="499" t="s">
        <v>260</v>
      </c>
      <c r="K37" s="500"/>
      <c r="L37" s="1" t="s">
        <v>21</v>
      </c>
      <c r="M37" s="501"/>
      <c r="N37" s="1" t="s">
        <v>264</v>
      </c>
      <c r="P37" s="17" t="s">
        <v>23</v>
      </c>
      <c r="Q37" s="116">
        <f t="shared" ref="Q37:Q39" si="5">K37*M37*O37</f>
        <v>0</v>
      </c>
      <c r="T37" s="17"/>
      <c r="U37" s="32"/>
      <c r="V37" s="17"/>
      <c r="W37" s="17"/>
      <c r="X37" s="17"/>
      <c r="Y37" s="17"/>
      <c r="Z37" s="410"/>
      <c r="AA37" s="27"/>
      <c r="AB37" s="27"/>
      <c r="AC37" s="414"/>
      <c r="AD37" s="17"/>
      <c r="AE37" s="499" t="s">
        <v>260</v>
      </c>
      <c r="AF37" s="500"/>
      <c r="AG37" s="1" t="s">
        <v>21</v>
      </c>
      <c r="AH37" s="501"/>
      <c r="AI37" s="1" t="s">
        <v>264</v>
      </c>
      <c r="AK37" s="17" t="s">
        <v>23</v>
      </c>
      <c r="AL37" s="116">
        <f t="shared" ref="AL37:AL39" si="6">AF37*AH37*AJ37</f>
        <v>0</v>
      </c>
      <c r="AQ37" s="435"/>
      <c r="AR37" s="71"/>
    </row>
    <row r="38" spans="2:44" ht="13.5" customHeight="1">
      <c r="B38" s="69"/>
      <c r="C38" s="17"/>
      <c r="D38" s="17"/>
      <c r="E38" s="422"/>
      <c r="F38" s="428"/>
      <c r="G38" s="28"/>
      <c r="H38" s="415"/>
      <c r="I38" s="17"/>
      <c r="J38" s="499" t="s">
        <v>259</v>
      </c>
      <c r="K38" s="500">
        <f>(E52+C39)*2</f>
        <v>142.19999999999999</v>
      </c>
      <c r="L38" s="1" t="s">
        <v>21</v>
      </c>
      <c r="M38" s="501">
        <f t="shared" ref="M38:M39" si="7">D20</f>
        <v>4.2</v>
      </c>
      <c r="N38" s="1" t="s">
        <v>264</v>
      </c>
      <c r="O38" s="1">
        <v>1</v>
      </c>
      <c r="P38" s="17" t="s">
        <v>23</v>
      </c>
      <c r="Q38" s="116">
        <f t="shared" si="5"/>
        <v>597.24</v>
      </c>
      <c r="T38" s="17"/>
      <c r="U38" s="17"/>
      <c r="V38" s="17"/>
      <c r="W38" s="17"/>
      <c r="X38" s="17"/>
      <c r="Y38" s="17"/>
      <c r="Z38" s="412"/>
      <c r="AA38" s="29"/>
      <c r="AB38" s="29"/>
      <c r="AC38" s="415"/>
      <c r="AD38" s="17"/>
      <c r="AE38" s="499" t="s">
        <v>259</v>
      </c>
      <c r="AF38" s="500"/>
      <c r="AG38" s="1" t="s">
        <v>21</v>
      </c>
      <c r="AH38" s="501"/>
      <c r="AI38" s="1" t="s">
        <v>264</v>
      </c>
      <c r="AK38" s="17" t="s">
        <v>23</v>
      </c>
      <c r="AL38" s="116">
        <f t="shared" si="6"/>
        <v>0</v>
      </c>
      <c r="AQ38" s="435"/>
      <c r="AR38" s="71"/>
    </row>
    <row r="39" spans="2:44" ht="13.5" customHeight="1">
      <c r="B39" s="69"/>
      <c r="C39" s="118">
        <v>57.1</v>
      </c>
      <c r="D39" s="17" t="s">
        <v>29</v>
      </c>
      <c r="E39" s="418"/>
      <c r="F39" s="425"/>
      <c r="G39" s="18"/>
      <c r="H39" s="411"/>
      <c r="I39" s="17"/>
      <c r="J39" s="498" t="s">
        <v>258</v>
      </c>
      <c r="K39" s="500">
        <f>(E52+C39)*2</f>
        <v>142.19999999999999</v>
      </c>
      <c r="L39" s="17" t="s">
        <v>21</v>
      </c>
      <c r="M39" s="501">
        <f t="shared" si="7"/>
        <v>4.2</v>
      </c>
      <c r="N39" s="17" t="s">
        <v>21</v>
      </c>
      <c r="O39" s="17">
        <v>1</v>
      </c>
      <c r="P39" s="17" t="s">
        <v>23</v>
      </c>
      <c r="Q39" s="116">
        <f t="shared" si="5"/>
        <v>597.24</v>
      </c>
      <c r="R39" s="17"/>
      <c r="S39" s="72"/>
      <c r="T39" s="32"/>
      <c r="U39" s="17"/>
      <c r="V39" s="17"/>
      <c r="W39" s="17"/>
      <c r="X39" s="118">
        <v>57.1</v>
      </c>
      <c r="Y39" s="17" t="s">
        <v>30</v>
      </c>
      <c r="Z39" s="410"/>
      <c r="AA39" s="30"/>
      <c r="AB39" s="30"/>
      <c r="AC39" s="411"/>
      <c r="AD39" s="17"/>
      <c r="AE39" s="498" t="s">
        <v>258</v>
      </c>
      <c r="AF39" s="500">
        <f>(AA33+X39)*2</f>
        <v>170.2</v>
      </c>
      <c r="AG39" s="17" t="s">
        <v>21</v>
      </c>
      <c r="AH39" s="501">
        <f t="shared" ref="AH39" si="8">Y21</f>
        <v>4.2</v>
      </c>
      <c r="AI39" s="17" t="s">
        <v>21</v>
      </c>
      <c r="AJ39" s="17">
        <v>1</v>
      </c>
      <c r="AK39" s="17" t="s">
        <v>23</v>
      </c>
      <c r="AL39" s="116">
        <f t="shared" si="6"/>
        <v>714.84</v>
      </c>
      <c r="AM39" s="17"/>
      <c r="AN39" s="72"/>
      <c r="AO39" s="32"/>
      <c r="AP39" s="72"/>
      <c r="AQ39" s="435"/>
      <c r="AR39" s="71"/>
    </row>
    <row r="40" spans="2:44" ht="13.5" customHeight="1">
      <c r="B40" s="69"/>
      <c r="C40" s="17"/>
      <c r="D40" s="17"/>
      <c r="E40" s="416"/>
      <c r="F40" s="426"/>
      <c r="G40" s="20"/>
      <c r="H40" s="413"/>
      <c r="I40" s="17"/>
      <c r="J40" s="21" t="s">
        <v>257</v>
      </c>
      <c r="K40" s="503">
        <f>(F33+C39)*2</f>
        <v>170.2</v>
      </c>
      <c r="L40" s="22" t="s">
        <v>261</v>
      </c>
      <c r="M40" s="502">
        <f>D22</f>
        <v>4.5</v>
      </c>
      <c r="N40" s="23" t="s">
        <v>21</v>
      </c>
      <c r="O40" s="23">
        <v>1</v>
      </c>
      <c r="P40" s="23" t="s">
        <v>23</v>
      </c>
      <c r="Q40" s="24">
        <f>K40*M40*O40</f>
        <v>765.9</v>
      </c>
      <c r="R40" s="23"/>
      <c r="S40" s="17"/>
      <c r="T40" s="32"/>
      <c r="U40" s="17"/>
      <c r="V40" s="17"/>
      <c r="W40" s="17"/>
      <c r="X40" s="17"/>
      <c r="Y40" s="17"/>
      <c r="Z40" s="416"/>
      <c r="AA40" s="25"/>
      <c r="AB40" s="25"/>
      <c r="AC40" s="413"/>
      <c r="AD40" s="17"/>
      <c r="AE40" s="21" t="s">
        <v>257</v>
      </c>
      <c r="AF40" s="503">
        <f>(AA33+X39)*2</f>
        <v>170.2</v>
      </c>
      <c r="AG40" s="22" t="s">
        <v>261</v>
      </c>
      <c r="AH40" s="502">
        <f>Y22</f>
        <v>4.5</v>
      </c>
      <c r="AI40" s="23" t="s">
        <v>21</v>
      </c>
      <c r="AJ40" s="23">
        <v>1</v>
      </c>
      <c r="AK40" s="23" t="s">
        <v>23</v>
      </c>
      <c r="AL40" s="24">
        <f>AF40*AH40*AJ40</f>
        <v>765.9</v>
      </c>
      <c r="AM40" s="23"/>
      <c r="AN40" s="17"/>
      <c r="AO40" s="32"/>
      <c r="AP40" s="72"/>
      <c r="AQ40" s="47"/>
      <c r="AR40" s="71"/>
    </row>
    <row r="41" spans="2:44" ht="13.5" customHeight="1">
      <c r="B41" s="69"/>
      <c r="C41" s="17"/>
      <c r="D41" s="17"/>
      <c r="E41" s="417"/>
      <c r="F41" s="429"/>
      <c r="G41" s="18"/>
      <c r="H41" s="411"/>
      <c r="I41" s="17"/>
      <c r="J41" s="17"/>
      <c r="K41" s="17"/>
      <c r="L41" s="17"/>
      <c r="M41" s="17" t="s">
        <v>32</v>
      </c>
      <c r="N41" s="17"/>
      <c r="O41" s="17"/>
      <c r="P41" s="32"/>
      <c r="Q41" s="116">
        <f>SUM(Q36:Q40)</f>
        <v>1960.38</v>
      </c>
      <c r="R41" s="32"/>
      <c r="S41" s="117">
        <f>ROUND((Q41/$G$11),3)</f>
        <v>0.61299999999999999</v>
      </c>
      <c r="T41" s="32"/>
      <c r="U41" s="17"/>
      <c r="V41" s="17"/>
      <c r="W41" s="17"/>
      <c r="X41" s="17"/>
      <c r="Y41" s="17"/>
      <c r="Z41" s="417"/>
      <c r="AA41" s="30"/>
      <c r="AB41" s="30"/>
      <c r="AC41" s="411"/>
      <c r="AD41" s="17"/>
      <c r="AE41" s="17"/>
      <c r="AF41" s="17"/>
      <c r="AG41" s="17"/>
      <c r="AH41" s="17" t="s">
        <v>32</v>
      </c>
      <c r="AI41" s="17"/>
      <c r="AJ41" s="17"/>
      <c r="AK41" s="32"/>
      <c r="AL41" s="116">
        <f>SUM(AL36:AL40)</f>
        <v>1480.74</v>
      </c>
      <c r="AM41" s="32"/>
      <c r="AN41" s="117">
        <f>ROUND((AL41/$AC$11),3)</f>
        <v>0.46300000000000002</v>
      </c>
      <c r="AO41" s="32"/>
      <c r="AP41" s="504" t="str">
        <f>AN41&amp;"÷"&amp;S41&amp;"＝"</f>
        <v>0.463÷0.613＝</v>
      </c>
      <c r="AQ41" s="50">
        <f>AN41/S41</f>
        <v>0.75530179445350742</v>
      </c>
      <c r="AR41" s="71"/>
    </row>
    <row r="42" spans="2:44" ht="13.5" customHeight="1">
      <c r="B42" s="69"/>
      <c r="C42" s="17"/>
      <c r="D42" s="17"/>
      <c r="E42" s="432" t="s">
        <v>54</v>
      </c>
      <c r="F42" s="426"/>
      <c r="G42" s="431" t="s">
        <v>38</v>
      </c>
      <c r="H42" s="413"/>
      <c r="I42" s="17"/>
      <c r="T42" s="32"/>
      <c r="U42" s="17"/>
      <c r="V42" s="17"/>
      <c r="W42" s="17"/>
      <c r="X42" s="17"/>
      <c r="Y42" s="17"/>
      <c r="Z42" s="416"/>
      <c r="AA42" s="25"/>
      <c r="AB42" s="25"/>
      <c r="AC42" s="413"/>
      <c r="AD42" s="17"/>
      <c r="AQ42" s="435"/>
      <c r="AR42" s="71"/>
    </row>
    <row r="43" spans="2:44" ht="13.5" customHeight="1">
      <c r="B43" s="69"/>
      <c r="C43" s="17"/>
      <c r="D43" s="17"/>
      <c r="E43" s="418"/>
      <c r="F43" s="425"/>
      <c r="G43" s="18"/>
      <c r="H43" s="411"/>
      <c r="I43" s="17"/>
      <c r="J43" s="17"/>
      <c r="K43" s="17"/>
      <c r="L43" s="17"/>
      <c r="M43" s="17"/>
      <c r="N43" s="17"/>
      <c r="O43" s="17"/>
      <c r="P43" s="32"/>
      <c r="Q43" s="17"/>
      <c r="R43" s="17"/>
      <c r="S43" s="72"/>
      <c r="T43" s="32"/>
      <c r="U43" s="17"/>
      <c r="V43" s="122"/>
      <c r="W43" s="122"/>
      <c r="X43" s="123"/>
      <c r="Y43" s="123"/>
      <c r="Z43" s="418"/>
      <c r="AA43" s="19" t="s">
        <v>49</v>
      </c>
      <c r="AB43" s="19"/>
      <c r="AC43" s="411"/>
      <c r="AD43" s="122"/>
      <c r="AQ43" s="435"/>
      <c r="AR43" s="71"/>
    </row>
    <row r="44" spans="2:44" ht="13.5" customHeight="1">
      <c r="B44" s="69"/>
      <c r="C44" s="17"/>
      <c r="D44" s="17"/>
      <c r="E44" s="416"/>
      <c r="F44" s="426"/>
      <c r="G44" s="20"/>
      <c r="H44" s="413"/>
      <c r="I44" s="17"/>
      <c r="J44" s="532" t="s">
        <v>48</v>
      </c>
      <c r="K44" s="532"/>
      <c r="L44" s="532"/>
      <c r="M44" s="532"/>
      <c r="N44" s="532"/>
      <c r="O44" s="532"/>
      <c r="P44" s="532"/>
      <c r="Q44" s="532"/>
      <c r="R44" s="532"/>
      <c r="S44" s="532" t="s">
        <v>268</v>
      </c>
      <c r="T44" s="532"/>
      <c r="U44" s="121"/>
      <c r="V44" s="17"/>
      <c r="W44" s="17"/>
      <c r="X44" s="17"/>
      <c r="Y44" s="17"/>
      <c r="Z44" s="412"/>
      <c r="AA44" s="29"/>
      <c r="AB44" s="29"/>
      <c r="AC44" s="415"/>
      <c r="AD44" s="17"/>
      <c r="AE44" s="532" t="s">
        <v>48</v>
      </c>
      <c r="AF44" s="532"/>
      <c r="AG44" s="532"/>
      <c r="AH44" s="532"/>
      <c r="AI44" s="532"/>
      <c r="AJ44" s="532"/>
      <c r="AK44" s="532"/>
      <c r="AL44" s="532"/>
      <c r="AM44" s="532"/>
      <c r="AN44" s="532" t="s">
        <v>268</v>
      </c>
      <c r="AO44" s="532"/>
      <c r="AP44" s="72"/>
      <c r="AQ44" s="48"/>
      <c r="AR44" s="71"/>
    </row>
    <row r="45" spans="2:44" ht="13.5" customHeight="1">
      <c r="B45" s="69"/>
      <c r="C45" s="17"/>
      <c r="D45" s="17"/>
      <c r="E45" s="418"/>
      <c r="F45" s="425"/>
      <c r="G45" s="18"/>
      <c r="H45" s="411"/>
      <c r="I45" s="17"/>
      <c r="J45" s="532"/>
      <c r="K45" s="532"/>
      <c r="L45" s="532"/>
      <c r="M45" s="532"/>
      <c r="N45" s="532"/>
      <c r="O45" s="532"/>
      <c r="P45" s="532"/>
      <c r="Q45" s="532"/>
      <c r="R45" s="532"/>
      <c r="S45" s="532"/>
      <c r="T45" s="532"/>
      <c r="U45" s="17"/>
      <c r="V45" s="17"/>
      <c r="W45" s="17"/>
      <c r="X45" s="17"/>
      <c r="Y45" s="17"/>
      <c r="Z45" s="410"/>
      <c r="AA45" s="30"/>
      <c r="AB45" s="30"/>
      <c r="AC45" s="411"/>
      <c r="AD45" s="17"/>
      <c r="AE45" s="532"/>
      <c r="AF45" s="532"/>
      <c r="AG45" s="532"/>
      <c r="AH45" s="532"/>
      <c r="AI45" s="532"/>
      <c r="AJ45" s="532"/>
      <c r="AK45" s="532"/>
      <c r="AL45" s="532"/>
      <c r="AM45" s="532"/>
      <c r="AN45" s="532"/>
      <c r="AO45" s="532"/>
      <c r="AP45" s="128"/>
      <c r="AQ45" s="435"/>
      <c r="AR45" s="71"/>
    </row>
    <row r="46" spans="2:44" ht="13.5" customHeight="1">
      <c r="B46" s="69"/>
      <c r="C46" s="17"/>
      <c r="D46" s="17"/>
      <c r="E46" s="416"/>
      <c r="F46" s="426"/>
      <c r="G46" s="20"/>
      <c r="H46" s="413"/>
      <c r="I46" s="17"/>
      <c r="J46" s="17"/>
      <c r="K46" s="75">
        <v>5</v>
      </c>
      <c r="L46" s="31" t="s">
        <v>22</v>
      </c>
      <c r="M46" s="119">
        <v>10</v>
      </c>
      <c r="N46" s="31"/>
      <c r="O46" s="31"/>
      <c r="P46" s="17" t="s">
        <v>23</v>
      </c>
      <c r="Q46" s="81">
        <f>K46*M46</f>
        <v>50</v>
      </c>
      <c r="R46" s="17"/>
      <c r="S46" s="120">
        <f>ROUND((Q46/$G$9),3)</f>
        <v>3.1E-2</v>
      </c>
      <c r="U46" s="17"/>
      <c r="V46" s="17"/>
      <c r="W46" s="17"/>
      <c r="X46" s="17"/>
      <c r="Y46" s="17"/>
      <c r="Z46" s="416"/>
      <c r="AA46" s="25"/>
      <c r="AB46" s="25"/>
      <c r="AC46" s="413"/>
      <c r="AD46" s="17"/>
      <c r="AE46" s="17"/>
      <c r="AF46" s="75">
        <v>5</v>
      </c>
      <c r="AG46" s="31" t="s">
        <v>22</v>
      </c>
      <c r="AH46" s="119">
        <v>10</v>
      </c>
      <c r="AI46" s="31"/>
      <c r="AJ46" s="31"/>
      <c r="AK46" s="17" t="s">
        <v>23</v>
      </c>
      <c r="AL46" s="81">
        <f>AF46*AH46</f>
        <v>50</v>
      </c>
      <c r="AM46" s="17"/>
      <c r="AN46" s="120">
        <f>ROUND((AL46/$AC$9),3)</f>
        <v>3.1E-2</v>
      </c>
      <c r="AO46" s="32"/>
      <c r="AP46" s="504" t="str">
        <f>AN46&amp;"÷"&amp;S46&amp;"＝"</f>
        <v>0.031÷0.031＝</v>
      </c>
      <c r="AQ46" s="52">
        <f>AN46/S46</f>
        <v>1</v>
      </c>
      <c r="AR46" s="71"/>
    </row>
    <row r="47" spans="2:44" ht="13.5" customHeight="1">
      <c r="B47" s="69"/>
      <c r="C47" s="17"/>
      <c r="D47" s="17"/>
      <c r="E47" s="418"/>
      <c r="F47" s="425"/>
      <c r="G47" s="18"/>
      <c r="H47" s="411"/>
      <c r="I47" s="17"/>
      <c r="T47" s="32"/>
      <c r="U47" s="17"/>
      <c r="V47" s="17"/>
      <c r="W47" s="17"/>
      <c r="X47" s="17"/>
      <c r="Y47" s="17"/>
      <c r="Z47" s="417"/>
      <c r="AA47" s="30"/>
      <c r="AB47" s="30"/>
      <c r="AC47" s="411"/>
      <c r="AD47" s="17"/>
      <c r="AQ47" s="48"/>
      <c r="AR47" s="71"/>
    </row>
    <row r="48" spans="2:44" ht="13.5" customHeight="1">
      <c r="B48" s="69"/>
      <c r="C48" s="17"/>
      <c r="D48" s="17"/>
      <c r="E48" s="416"/>
      <c r="F48" s="426"/>
      <c r="G48" s="20"/>
      <c r="H48" s="413"/>
      <c r="I48" s="17"/>
      <c r="T48" s="32"/>
      <c r="U48" s="17"/>
      <c r="V48" s="17"/>
      <c r="W48" s="17"/>
      <c r="X48" s="17"/>
      <c r="Y48" s="17"/>
      <c r="Z48" s="416"/>
      <c r="AA48" s="25"/>
      <c r="AB48" s="25"/>
      <c r="AC48" s="413"/>
      <c r="AD48" s="17"/>
      <c r="AQ48" s="48"/>
      <c r="AR48" s="71"/>
    </row>
    <row r="49" spans="2:44" ht="13.5" customHeight="1">
      <c r="B49" s="69"/>
      <c r="C49" s="17"/>
      <c r="D49" s="17"/>
      <c r="E49" s="418"/>
      <c r="F49" s="425"/>
      <c r="G49" s="18"/>
      <c r="H49" s="411"/>
      <c r="I49" s="17"/>
      <c r="J49" s="532" t="s">
        <v>269</v>
      </c>
      <c r="K49" s="532"/>
      <c r="L49" s="532"/>
      <c r="M49" s="532"/>
      <c r="N49" s="532"/>
      <c r="O49" s="532"/>
      <c r="P49" s="532"/>
      <c r="Q49" s="532"/>
      <c r="R49" s="532"/>
      <c r="S49" s="532" t="s">
        <v>267</v>
      </c>
      <c r="T49" s="532"/>
      <c r="U49" s="17"/>
      <c r="V49" s="17"/>
      <c r="W49" s="17"/>
      <c r="X49" s="17"/>
      <c r="Y49" s="17"/>
      <c r="Z49" s="418"/>
      <c r="AA49" s="19"/>
      <c r="AB49" s="19"/>
      <c r="AC49" s="411"/>
      <c r="AD49" s="17"/>
      <c r="AE49" s="532" t="s">
        <v>269</v>
      </c>
      <c r="AF49" s="532"/>
      <c r="AG49" s="532"/>
      <c r="AH49" s="532"/>
      <c r="AI49" s="532"/>
      <c r="AJ49" s="532"/>
      <c r="AK49" s="532"/>
      <c r="AL49" s="532"/>
      <c r="AM49" s="532"/>
      <c r="AN49" s="532"/>
      <c r="AO49" s="532"/>
      <c r="AP49" s="532" t="s">
        <v>267</v>
      </c>
      <c r="AQ49" s="511"/>
      <c r="AR49" s="71"/>
    </row>
    <row r="50" spans="2:44" ht="13.5" customHeight="1">
      <c r="B50" s="69"/>
      <c r="C50" s="17"/>
      <c r="D50" s="17"/>
      <c r="E50" s="416"/>
      <c r="F50" s="426"/>
      <c r="G50" s="20"/>
      <c r="H50" s="413"/>
      <c r="I50" s="17"/>
      <c r="J50" s="532"/>
      <c r="K50" s="532"/>
      <c r="L50" s="532"/>
      <c r="M50" s="532"/>
      <c r="N50" s="532"/>
      <c r="O50" s="532"/>
      <c r="P50" s="532"/>
      <c r="Q50" s="532"/>
      <c r="R50" s="532"/>
      <c r="S50" s="532"/>
      <c r="T50" s="532"/>
      <c r="U50" s="17"/>
      <c r="V50" s="126"/>
      <c r="W50" s="126"/>
      <c r="X50" s="127"/>
      <c r="Y50" s="127"/>
      <c r="Z50" s="416"/>
      <c r="AA50" s="25"/>
      <c r="AB50" s="25"/>
      <c r="AC50" s="413"/>
      <c r="AD50" s="17"/>
      <c r="AE50" s="532"/>
      <c r="AF50" s="532"/>
      <c r="AG50" s="532"/>
      <c r="AH50" s="532"/>
      <c r="AI50" s="532"/>
      <c r="AJ50" s="532"/>
      <c r="AK50" s="532"/>
      <c r="AL50" s="532"/>
      <c r="AM50" s="532"/>
      <c r="AN50" s="532"/>
      <c r="AO50" s="532"/>
      <c r="AP50" s="532"/>
      <c r="AQ50" s="511"/>
      <c r="AR50" s="71"/>
    </row>
    <row r="51" spans="2:44" ht="13.5" customHeight="1" thickBot="1">
      <c r="B51" s="69"/>
      <c r="C51" s="17"/>
      <c r="D51" s="17"/>
      <c r="E51" s="419"/>
      <c r="F51" s="430"/>
      <c r="G51" s="423"/>
      <c r="H51" s="421"/>
      <c r="I51" s="17"/>
      <c r="J51" s="17"/>
      <c r="K51" s="17"/>
      <c r="L51" s="17"/>
      <c r="M51" s="17"/>
      <c r="N51" s="17"/>
      <c r="O51" s="17"/>
      <c r="P51" s="17"/>
      <c r="Q51" s="80"/>
      <c r="R51" s="109"/>
      <c r="S51" s="109"/>
      <c r="T51" s="32"/>
      <c r="U51" s="17"/>
      <c r="V51" s="126"/>
      <c r="W51" s="126"/>
      <c r="X51" s="127"/>
      <c r="Y51" s="127"/>
      <c r="Z51" s="419"/>
      <c r="AA51" s="420"/>
      <c r="AB51" s="420"/>
      <c r="AC51" s="421"/>
      <c r="AD51" s="17"/>
      <c r="AE51" s="17"/>
      <c r="AF51" s="17" t="s">
        <v>271</v>
      </c>
      <c r="AG51" s="17"/>
      <c r="AH51" s="17" t="s">
        <v>273</v>
      </c>
      <c r="AI51" s="17"/>
      <c r="AJ51" s="17" t="s">
        <v>273</v>
      </c>
      <c r="AK51" s="17"/>
      <c r="AL51" s="80" t="s">
        <v>270</v>
      </c>
      <c r="AM51" s="109"/>
      <c r="AN51" s="109"/>
      <c r="AO51" s="32"/>
      <c r="AP51" s="17"/>
      <c r="AQ51" s="435"/>
      <c r="AR51" s="71"/>
    </row>
    <row r="52" spans="2:44">
      <c r="B52" s="69"/>
      <c r="C52" s="17"/>
      <c r="D52" s="17"/>
      <c r="E52" s="118">
        <v>14</v>
      </c>
      <c r="F52" s="17" t="s">
        <v>30</v>
      </c>
      <c r="G52" s="118">
        <v>14</v>
      </c>
      <c r="H52" s="17" t="s">
        <v>30</v>
      </c>
      <c r="I52" s="17"/>
      <c r="J52" s="17"/>
      <c r="L52" s="510"/>
      <c r="M52" s="507"/>
      <c r="N52" s="509"/>
      <c r="O52" s="17"/>
      <c r="P52" s="509"/>
      <c r="Q52" s="507">
        <f>U23</f>
        <v>20800</v>
      </c>
      <c r="R52" s="72" t="s">
        <v>274</v>
      </c>
      <c r="S52" s="531">
        <f>ROUND((Q52/$G$11),3)</f>
        <v>6.5</v>
      </c>
      <c r="T52" s="531"/>
      <c r="U52" s="17"/>
      <c r="V52" s="126"/>
      <c r="W52" s="126"/>
      <c r="X52" s="127"/>
      <c r="Y52" s="127"/>
      <c r="Z52" s="121"/>
      <c r="AA52" s="121"/>
      <c r="AB52" s="121"/>
      <c r="AC52" s="121"/>
      <c r="AD52" s="17"/>
      <c r="AE52" s="17" t="s">
        <v>275</v>
      </c>
      <c r="AF52" s="507">
        <v>6000</v>
      </c>
      <c r="AG52" s="510" t="s">
        <v>272</v>
      </c>
      <c r="AH52" s="507">
        <v>1000</v>
      </c>
      <c r="AI52" s="509" t="s">
        <v>264</v>
      </c>
      <c r="AJ52" s="64">
        <v>2</v>
      </c>
      <c r="AK52" s="509" t="s">
        <v>276</v>
      </c>
      <c r="AL52" s="508">
        <v>2</v>
      </c>
      <c r="AM52" s="72" t="s">
        <v>274</v>
      </c>
      <c r="AN52" s="507">
        <f>(AF52+(AH52*AJ52))*AL52</f>
        <v>16000</v>
      </c>
      <c r="AO52" s="32"/>
      <c r="AP52" s="513">
        <f>ROUND((AN52/AC11),3)</f>
        <v>5</v>
      </c>
      <c r="AQ52" s="51">
        <f>AP52/S52</f>
        <v>0.76923076923076927</v>
      </c>
      <c r="AR52" s="71"/>
    </row>
    <row r="53" spans="2:44" ht="16.5" customHeight="1">
      <c r="B53" s="69"/>
      <c r="C53" s="17"/>
      <c r="D53" s="17"/>
      <c r="E53" s="17"/>
      <c r="F53" s="498" t="s">
        <v>37</v>
      </c>
      <c r="G53" s="17"/>
      <c r="H53" s="17"/>
      <c r="I53" s="17"/>
      <c r="J53" s="17"/>
      <c r="K53" s="17"/>
      <c r="L53" s="17"/>
      <c r="M53" s="17"/>
      <c r="N53" s="17"/>
      <c r="O53" s="17"/>
      <c r="P53" s="32"/>
      <c r="Q53" s="17"/>
      <c r="R53" s="17"/>
      <c r="S53" s="17"/>
      <c r="T53" s="32"/>
      <c r="U53" s="17"/>
      <c r="V53" s="126"/>
      <c r="W53" s="126"/>
      <c r="X53" s="127"/>
      <c r="Y53" s="127"/>
      <c r="Z53" s="121"/>
      <c r="AA53" s="498" t="s">
        <v>37</v>
      </c>
      <c r="AB53" s="121"/>
      <c r="AC53" s="121"/>
      <c r="AD53" s="17"/>
      <c r="AE53" s="17"/>
      <c r="AF53" s="17"/>
      <c r="AG53" s="17"/>
      <c r="AH53" s="17"/>
      <c r="AI53" s="17"/>
      <c r="AJ53" s="17"/>
      <c r="AK53" s="32"/>
      <c r="AL53" s="17"/>
      <c r="AM53" s="17"/>
      <c r="AN53" s="17"/>
      <c r="AO53" s="32"/>
      <c r="AP53" s="32"/>
      <c r="AQ53" s="512"/>
      <c r="AR53" s="71"/>
    </row>
    <row r="54" spans="2:44" ht="12.75" customHeight="1">
      <c r="B54" s="129"/>
      <c r="C54" s="16"/>
      <c r="D54" s="16"/>
      <c r="E54" s="16"/>
      <c r="F54" s="16"/>
      <c r="G54" s="16"/>
      <c r="H54" s="16"/>
      <c r="I54" s="16"/>
      <c r="J54" s="16"/>
      <c r="K54" s="16"/>
      <c r="L54" s="16"/>
      <c r="M54" s="16"/>
      <c r="N54" s="16"/>
      <c r="O54" s="16"/>
      <c r="P54" s="130"/>
      <c r="Q54" s="16"/>
      <c r="R54" s="16"/>
      <c r="S54" s="16"/>
      <c r="T54" s="130"/>
      <c r="U54" s="16"/>
      <c r="V54" s="131"/>
      <c r="W54" s="131"/>
      <c r="X54" s="132"/>
      <c r="Y54" s="132"/>
      <c r="Z54" s="133"/>
      <c r="AA54" s="133"/>
      <c r="AB54" s="133"/>
      <c r="AC54" s="133"/>
      <c r="AD54" s="16"/>
      <c r="AE54" s="16"/>
      <c r="AF54" s="16"/>
      <c r="AG54" s="16"/>
      <c r="AH54" s="16"/>
      <c r="AI54" s="16"/>
      <c r="AJ54" s="16"/>
      <c r="AK54" s="130"/>
      <c r="AL54" s="16"/>
      <c r="AM54" s="16"/>
      <c r="AN54" s="16"/>
      <c r="AO54" s="130"/>
      <c r="AP54" s="16"/>
      <c r="AQ54" s="16"/>
      <c r="AR54" s="134"/>
    </row>
    <row r="55" spans="2:44" ht="13.5" customHeight="1">
      <c r="V55" s="17"/>
    </row>
  </sheetData>
  <mergeCells count="25">
    <mergeCell ref="AC5:AD5"/>
    <mergeCell ref="G9:H9"/>
    <mergeCell ref="AC9:AD9"/>
    <mergeCell ref="G11:H11"/>
    <mergeCell ref="AC11:AD11"/>
    <mergeCell ref="C22:C23"/>
    <mergeCell ref="D22:D23"/>
    <mergeCell ref="X22:X23"/>
    <mergeCell ref="Y22:Y23"/>
    <mergeCell ref="G5:H5"/>
    <mergeCell ref="AQ34:AQ35"/>
    <mergeCell ref="J49:R50"/>
    <mergeCell ref="S49:T50"/>
    <mergeCell ref="S52:T52"/>
    <mergeCell ref="AE49:AM50"/>
    <mergeCell ref="AN49:AO50"/>
    <mergeCell ref="AP49:AP50"/>
    <mergeCell ref="J34:R35"/>
    <mergeCell ref="S34:T35"/>
    <mergeCell ref="J44:R45"/>
    <mergeCell ref="S44:T45"/>
    <mergeCell ref="AE44:AM45"/>
    <mergeCell ref="AN44:AO45"/>
    <mergeCell ref="AE34:AM35"/>
    <mergeCell ref="AN34:AO35"/>
  </mergeCells>
  <phoneticPr fontId="2"/>
  <pageMargins left="0.70866141732283472" right="0.70866141732283472" top="0.74803149606299213" bottom="0.74803149606299213" header="0.31496062992125984" footer="0.31496062992125984"/>
  <pageSetup paperSize="8" scale="68"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O14"/>
  <sheetViews>
    <sheetView showGridLines="0" view="pageBreakPreview" zoomScale="60" zoomScaleNormal="100" workbookViewId="0">
      <selection activeCell="H58" sqref="H58"/>
    </sheetView>
  </sheetViews>
  <sheetFormatPr defaultRowHeight="13.2"/>
  <cols>
    <col min="1" max="1" width="1.33203125" customWidth="1"/>
    <col min="2" max="2" width="2.88671875" customWidth="1"/>
    <col min="3" max="3" width="5.44140625" customWidth="1"/>
    <col min="4" max="6" width="6.88671875" customWidth="1"/>
    <col min="7" max="7" width="1.33203125" customWidth="1"/>
    <col min="8" max="8" width="3.33203125" customWidth="1"/>
    <col min="9" max="9" width="1.33203125" customWidth="1"/>
    <col min="10" max="13" width="6.88671875" customWidth="1"/>
    <col min="14" max="14" width="2.77734375" customWidth="1"/>
    <col min="15" max="15" width="1.6640625" customWidth="1"/>
    <col min="16" max="16" width="1.21875" customWidth="1"/>
  </cols>
  <sheetData>
    <row r="1" spans="2:15" ht="5.25" customHeight="1"/>
    <row r="2" spans="2:15" ht="7.5" customHeight="1">
      <c r="B2" s="137"/>
      <c r="C2" s="138"/>
      <c r="D2" s="138"/>
      <c r="E2" s="138"/>
      <c r="F2" s="138"/>
      <c r="G2" s="138"/>
      <c r="H2" s="138"/>
      <c r="I2" s="138"/>
      <c r="J2" s="138"/>
      <c r="K2" s="138"/>
      <c r="L2" s="138"/>
      <c r="M2" s="138"/>
      <c r="N2" s="138"/>
      <c r="O2" s="139"/>
    </row>
    <row r="3" spans="2:15" ht="29.25" customHeight="1">
      <c r="B3" s="140"/>
      <c r="C3" s="141"/>
      <c r="D3" s="141"/>
      <c r="E3" s="44" t="s">
        <v>40</v>
      </c>
      <c r="F3" s="141"/>
      <c r="G3" s="141"/>
      <c r="H3" s="141"/>
      <c r="I3" s="141"/>
      <c r="J3" s="141"/>
      <c r="K3" s="45" t="s">
        <v>41</v>
      </c>
      <c r="L3" s="141"/>
      <c r="M3" s="141"/>
      <c r="N3" s="141"/>
      <c r="O3" s="142"/>
    </row>
    <row r="4" spans="2:15" ht="8.25" customHeight="1">
      <c r="B4" s="140"/>
      <c r="C4" s="141"/>
      <c r="D4" s="141"/>
      <c r="E4" s="141"/>
      <c r="F4" s="141"/>
      <c r="G4" s="141"/>
      <c r="H4" s="141"/>
      <c r="I4" s="141"/>
      <c r="J4" s="141"/>
      <c r="K4" s="141"/>
      <c r="L4" s="141"/>
      <c r="M4" s="141"/>
      <c r="N4" s="141"/>
      <c r="O4" s="142"/>
    </row>
    <row r="5" spans="2:15" ht="15" customHeight="1">
      <c r="B5" s="140"/>
      <c r="C5" s="62"/>
      <c r="D5" s="3"/>
      <c r="E5" s="4"/>
      <c r="F5" s="5"/>
      <c r="G5" s="17"/>
      <c r="H5" s="141"/>
      <c r="I5" s="62"/>
      <c r="J5" s="141"/>
      <c r="K5" s="141"/>
      <c r="L5" s="141"/>
      <c r="M5" s="141"/>
      <c r="N5" s="17"/>
      <c r="O5" s="142"/>
    </row>
    <row r="6" spans="2:15" ht="17.399999999999999">
      <c r="B6" s="140"/>
      <c r="C6" s="57"/>
      <c r="D6" s="58">
        <v>800</v>
      </c>
      <c r="E6" s="7"/>
      <c r="F6" s="8"/>
      <c r="G6" s="17"/>
      <c r="H6" s="141"/>
      <c r="I6" s="57"/>
      <c r="J6" s="141"/>
      <c r="K6" s="141"/>
      <c r="L6" s="141"/>
      <c r="M6" s="141"/>
      <c r="N6" s="17"/>
      <c r="O6" s="142"/>
    </row>
    <row r="7" spans="2:15" ht="17.399999999999999">
      <c r="B7" s="140"/>
      <c r="C7" s="57"/>
      <c r="D7" s="58">
        <v>800</v>
      </c>
      <c r="E7" s="7"/>
      <c r="F7" s="8"/>
      <c r="G7" s="17"/>
      <c r="H7" s="141"/>
      <c r="I7" s="57"/>
      <c r="J7" s="3"/>
      <c r="K7" s="4"/>
      <c r="L7" s="4"/>
      <c r="M7" s="5"/>
      <c r="N7" s="17"/>
      <c r="O7" s="142"/>
    </row>
    <row r="8" spans="2:15" ht="17.399999999999999">
      <c r="B8" s="140"/>
      <c r="C8" s="57"/>
      <c r="D8" s="58">
        <v>800</v>
      </c>
      <c r="E8" s="7"/>
      <c r="F8" s="8"/>
      <c r="G8" s="17"/>
      <c r="H8" s="141"/>
      <c r="I8" s="57"/>
      <c r="J8" s="518">
        <v>1600</v>
      </c>
      <c r="K8" s="519"/>
      <c r="L8" s="7"/>
      <c r="M8" s="8"/>
      <c r="N8" s="17"/>
      <c r="O8" s="142"/>
    </row>
    <row r="9" spans="2:15" ht="11.25" customHeight="1">
      <c r="B9" s="140"/>
      <c r="C9" s="516"/>
      <c r="D9" s="12"/>
      <c r="E9" s="13"/>
      <c r="F9" s="15"/>
      <c r="G9" s="17"/>
      <c r="H9" s="141"/>
      <c r="I9" s="516"/>
      <c r="J9" s="12"/>
      <c r="K9" s="33"/>
      <c r="L9" s="13"/>
      <c r="M9" s="15"/>
      <c r="N9" s="17"/>
      <c r="O9" s="142"/>
    </row>
    <row r="10" spans="2:15" ht="14.25" customHeight="1" thickBot="1">
      <c r="B10" s="140"/>
      <c r="C10" s="517"/>
      <c r="D10" s="60">
        <v>800</v>
      </c>
      <c r="E10" s="38"/>
      <c r="F10" s="39"/>
      <c r="G10" s="40"/>
      <c r="H10" s="141"/>
      <c r="I10" s="517"/>
      <c r="J10" s="520">
        <v>1600</v>
      </c>
      <c r="K10" s="521"/>
      <c r="L10" s="38"/>
      <c r="M10" s="39"/>
      <c r="N10" s="40"/>
      <c r="O10" s="142"/>
    </row>
    <row r="11" spans="2:15" ht="18" thickTop="1">
      <c r="B11" s="140"/>
      <c r="C11" s="17"/>
      <c r="D11" s="17" t="s">
        <v>39</v>
      </c>
      <c r="E11" s="17"/>
      <c r="F11" s="17"/>
      <c r="G11" s="17"/>
      <c r="H11" s="141"/>
      <c r="I11" s="17"/>
      <c r="J11" s="17"/>
      <c r="K11" s="17" t="s">
        <v>39</v>
      </c>
      <c r="L11" s="17"/>
      <c r="M11" s="17"/>
      <c r="N11" s="17"/>
      <c r="O11" s="142"/>
    </row>
    <row r="12" spans="2:15" ht="20.25" customHeight="1">
      <c r="B12" s="140"/>
      <c r="C12" s="17"/>
      <c r="D12" s="546">
        <f>検討概算A!AO30</f>
        <v>800</v>
      </c>
      <c r="E12" s="546"/>
      <c r="F12" s="546"/>
      <c r="G12" s="145"/>
      <c r="H12" s="146"/>
      <c r="I12" s="145"/>
      <c r="J12" s="546">
        <f>検討概算B!AP30</f>
        <v>819</v>
      </c>
      <c r="K12" s="546"/>
      <c r="L12" s="546"/>
      <c r="M12" s="546"/>
      <c r="N12" s="17"/>
      <c r="O12" s="142"/>
    </row>
    <row r="13" spans="2:15" ht="26.4">
      <c r="B13" s="143"/>
      <c r="C13" s="63" t="s">
        <v>56</v>
      </c>
      <c r="D13" s="545">
        <f>D12/$D$12</f>
        <v>1</v>
      </c>
      <c r="E13" s="545"/>
      <c r="F13" s="545"/>
      <c r="G13" s="147"/>
      <c r="H13" s="148"/>
      <c r="I13" s="147"/>
      <c r="J13" s="544">
        <f>J12/$D$12</f>
        <v>1.0237499999999999</v>
      </c>
      <c r="K13" s="544"/>
      <c r="L13" s="544"/>
      <c r="M13" s="544"/>
      <c r="N13" s="16"/>
      <c r="O13" s="144"/>
    </row>
    <row r="14" spans="2:15" ht="5.25" customHeight="1">
      <c r="C14" s="1"/>
      <c r="D14" s="1"/>
      <c r="E14" s="1"/>
      <c r="F14" s="1"/>
      <c r="G14" s="1"/>
      <c r="I14" s="1"/>
      <c r="J14" s="1"/>
      <c r="K14" s="1"/>
      <c r="L14" s="1"/>
      <c r="M14" s="1"/>
      <c r="N14" s="1"/>
    </row>
  </sheetData>
  <mergeCells count="8">
    <mergeCell ref="J13:M13"/>
    <mergeCell ref="D13:F13"/>
    <mergeCell ref="J8:K8"/>
    <mergeCell ref="C9:C10"/>
    <mergeCell ref="I9:I10"/>
    <mergeCell ref="J10:K10"/>
    <mergeCell ref="D12:F12"/>
    <mergeCell ref="J12:M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コストデータ表</vt:lpstr>
      <vt:lpstr>検討概算A</vt:lpstr>
      <vt:lpstr>検討概算B</vt:lpstr>
      <vt:lpstr>AとB</vt:lpstr>
      <vt:lpstr>AとB!Print_Area</vt:lpstr>
      <vt:lpstr>コストデータ表!Print_Area</vt:lpstr>
      <vt:lpstr>検討概算A!Print_Area</vt:lpstr>
      <vt:lpstr>検討概算B!Print_Area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2017-08-03T08:04:45Z</dcterms:modified>
</cp:coreProperties>
</file>