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記入例説明" sheetId="1" r:id="rId1"/>
  </sheets>
  <definedNames>
    <definedName name="_xlnm.Print_Area" localSheetId="0">'記入例説明'!$A$1:$L$85</definedName>
  </definedNames>
  <calcPr fullCalcOnLoad="1"/>
</workbook>
</file>

<file path=xl/comments1.xml><?xml version="1.0" encoding="utf-8"?>
<comments xmlns="http://schemas.openxmlformats.org/spreadsheetml/2006/main">
  <authors>
    <author>株式会社　竹中工務店</author>
  </authors>
  <commentList>
    <comment ref="C26" authorId="0">
      <text>
        <r>
          <rPr>
            <sz val="9"/>
            <rFont val="ＭＳ Ｐ明朝"/>
            <family val="1"/>
          </rPr>
          <t>空欄へは外部内部に関わらず特殊な工事を計上しておくとﾃﾞｰﾀﾍﾞｰｽとして便利です。</t>
        </r>
      </text>
    </comment>
    <comment ref="C2" authorId="0">
      <text>
        <r>
          <rPr>
            <sz val="9"/>
            <rFont val="ＭＳ Ｐ明朝"/>
            <family val="1"/>
          </rPr>
          <t>ひとつのプロジェクトで棟区分・用途が違う場合は棟毎で１枚のシートを作成してください</t>
        </r>
      </text>
    </comment>
    <comment ref="C50" authorId="0">
      <text>
        <r>
          <rPr>
            <sz val="9"/>
            <rFont val="ＭＳ Ｐ明朝"/>
            <family val="1"/>
          </rPr>
          <t>必要に応じて使いわけします</t>
        </r>
      </text>
    </comment>
    <comment ref="G75" authorId="0">
      <text>
        <r>
          <rPr>
            <sz val="6"/>
            <color indexed="10"/>
            <rFont val="ＭＳ Ｐ明朝"/>
            <family val="1"/>
          </rPr>
          <t xml:space="preserve">
</t>
        </r>
        <r>
          <rPr>
            <sz val="6"/>
            <color indexed="10"/>
            <rFont val="ＭＳ Ｐゴシック"/>
            <family val="3"/>
          </rPr>
          <t>●別途工事（下記から選択し張付が可能）</t>
        </r>
        <r>
          <rPr>
            <sz val="6"/>
            <rFont val="ＭＳ Ｐ明朝"/>
            <family val="1"/>
          </rPr>
          <t xml:space="preserve">
・地中障害物の撤去工事
・産業廃棄物・土壌汚染処理工事
・可動家具・什器・備品・ロッカー
・敷物・マット・カーテン・ブラインド
・社名板・表札・黒板・掲示板・定礎板
・市水引込分担金並びに負担金
・排水接続負担金
・電話機器及び入線工事
・ＬＡＮ機器本体及び設置工事
・ＣＡＴＶ設備及び入線工事
・警備保障機器並びに配管・配線工事
・ＰＯＳ用機器並びに配管・配線工事
・厨房器具
・消化器
・電波障害事前事後調査費並びに対策工事
・諸官庁指示・指導による追加工事
・
・
</t>
        </r>
        <r>
          <rPr>
            <sz val="6"/>
            <color indexed="10"/>
            <rFont val="ＭＳ Ｐゴシック"/>
            <family val="3"/>
          </rPr>
          <t>●ご支給品</t>
        </r>
        <r>
          <rPr>
            <sz val="6"/>
            <rFont val="ＭＳ Ｐ明朝"/>
            <family val="1"/>
          </rPr>
          <t xml:space="preserve">
・工事用の電力・工事用水
・工事用仮設用地
・
・</t>
        </r>
      </text>
    </comment>
    <comment ref="B75" authorId="0">
      <text>
        <r>
          <rPr>
            <sz val="9"/>
            <rFont val="ＭＳ Ｐ明朝"/>
            <family val="1"/>
          </rPr>
          <t>覚書き・形状等を記入すると便利です</t>
        </r>
      </text>
    </comment>
    <comment ref="H54" authorId="0">
      <text>
        <r>
          <rPr>
            <sz val="9"/>
            <rFont val="ＭＳ Ｐ明朝"/>
            <family val="1"/>
          </rPr>
          <t>見積数量の総和を記入
（チェックシート数量利用すると便利）</t>
        </r>
      </text>
    </comment>
    <comment ref="C53" authorId="0">
      <text>
        <r>
          <rPr>
            <sz val="9"/>
            <rFont val="ＭＳ Ｐ明朝"/>
            <family val="1"/>
          </rPr>
          <t>値引がある場合はここへ計上し
各項目へ案分しません
合計にも含めない
（単価歩掛が不明瞭となります）</t>
        </r>
      </text>
    </comment>
    <comment ref="K13" authorId="0">
      <text>
        <r>
          <rPr>
            <sz val="9"/>
            <rFont val="ＭＳ Ｐ明朝"/>
            <family val="1"/>
          </rPr>
          <t>建築面積当りの数量
歩掛です【黄色】</t>
        </r>
        <r>
          <rPr>
            <sz val="9"/>
            <rFont val="ＭＳ Ｐゴシック"/>
            <family val="3"/>
          </rPr>
          <t xml:space="preserve">
</t>
        </r>
      </text>
    </comment>
    <comment ref="K17" authorId="0">
      <text>
        <r>
          <rPr>
            <sz val="9"/>
            <rFont val="ＭＳ Ｐ明朝"/>
            <family val="1"/>
          </rPr>
          <t>延べ面積当りの数量
歩掛です【水色】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sz val="9"/>
            <rFont val="ＭＳ Ｐ明朝"/>
            <family val="1"/>
          </rPr>
          <t>・項目欄は代表的な仕上を記入
・不足分は備忘録欄に記入します</t>
        </r>
      </text>
    </comment>
    <comment ref="B55" authorId="0">
      <text>
        <r>
          <rPr>
            <sz val="9"/>
            <rFont val="ＭＳ Ｐ明朝"/>
            <family val="1"/>
          </rPr>
          <t>ここで部位毎に仕分けします。（科目別見積書であれば明細書を部位別に集計します）</t>
        </r>
        <r>
          <rPr>
            <sz val="9"/>
            <rFont val="ＭＳ Ｐゴシック"/>
            <family val="3"/>
          </rPr>
          <t xml:space="preserve">
</t>
        </r>
      </text>
    </comment>
    <comment ref="F7" authorId="0">
      <text>
        <r>
          <rPr>
            <sz val="9"/>
            <rFont val="ＭＳ Ｐゴシック"/>
            <family val="3"/>
          </rPr>
          <t xml:space="preserve">延べ㎡とする場合は水色欄を分母としてください
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金額・数量は薄黄色
内を記載します
</t>
        </r>
      </text>
    </comment>
    <comment ref="K39" authorId="0">
      <text>
        <r>
          <rPr>
            <sz val="9"/>
            <rFont val="ＭＳ Ｐ明朝"/>
            <family val="1"/>
          </rPr>
          <t>（敷地面積－建築面積）
当りの数量歩掛です</t>
        </r>
      </text>
    </comment>
  </commentList>
</comments>
</file>

<file path=xl/sharedStrings.xml><?xml version="1.0" encoding="utf-8"?>
<sst xmlns="http://schemas.openxmlformats.org/spreadsheetml/2006/main" count="265" uniqueCount="229">
  <si>
    <t>工場</t>
  </si>
  <si>
    <t>建 築 地</t>
  </si>
  <si>
    <t>鉄骨造</t>
  </si>
  <si>
    <t>円／坪</t>
  </si>
  <si>
    <t>仮 設 小 計</t>
  </si>
  <si>
    <t>く 体 小 計</t>
  </si>
  <si>
    <t>外 部 仕 上</t>
  </si>
  <si>
    <t>内 部 仕 上</t>
  </si>
  <si>
    <t>仕 上 小 計</t>
  </si>
  <si>
    <t>建  築　計</t>
  </si>
  <si>
    <t>電 気 設 備</t>
  </si>
  <si>
    <t>給排水衛生</t>
  </si>
  <si>
    <t>空 気 調 和</t>
  </si>
  <si>
    <t>昇  降  機</t>
  </si>
  <si>
    <t>設  備　計</t>
  </si>
  <si>
    <t>雑 種  計</t>
  </si>
  <si>
    <t>直接工事計</t>
  </si>
  <si>
    <t>経　費　計</t>
  </si>
  <si>
    <t>合　　　計</t>
  </si>
  <si>
    <t>コ ス ト デ ー タ 表</t>
  </si>
  <si>
    <t>№</t>
  </si>
  <si>
    <t>１０-○○○○</t>
  </si>
  <si>
    <t>　　○○○事務所名古屋支店</t>
  </si>
  <si>
    <t>躯体概要及び施工法記入欄</t>
  </si>
  <si>
    <t>プロジェクト名</t>
  </si>
  <si>
    <t>基礎形式</t>
  </si>
  <si>
    <t>独立基礎で総掘り　ＧＬ-7.0　山留め：ＳＭＷ</t>
  </si>
  <si>
    <t>●　プルダウン必要に応じて追加してください。</t>
  </si>
  <si>
    <t>建  物  用　途</t>
  </si>
  <si>
    <t>名古屋市中区内</t>
  </si>
  <si>
    <t>最下階形状</t>
  </si>
  <si>
    <t>土間スラブ、一部配管ピット有り（２５％）</t>
  </si>
  <si>
    <t>建物用途</t>
  </si>
  <si>
    <t>構造</t>
  </si>
  <si>
    <t>構 造・ 階 数</t>
  </si>
  <si>
    <t>Ｂ1Ｆ6 Ｐ-</t>
  </si>
  <si>
    <t>工期</t>
  </si>
  <si>
    <t>施工期間</t>
  </si>
  <si>
    <t>地上</t>
  </si>
  <si>
    <t>ラーメン</t>
  </si>
  <si>
    <t>工場</t>
  </si>
  <si>
    <t>鉄骨造</t>
  </si>
  <si>
    <t>建/延面積 ㎡</t>
  </si>
  <si>
    <t>10ヶ月</t>
  </si>
  <si>
    <t>09.1～09.10</t>
  </si>
  <si>
    <t>スパン・階高</t>
  </si>
  <si>
    <t>ｘ6,500×y8,000　H4,500　軒高　H25,500</t>
  </si>
  <si>
    <t>倉庫</t>
  </si>
  <si>
    <t>ＲＣ造</t>
  </si>
  <si>
    <t xml:space="preserve">  敷地 ㎡/延坪</t>
  </si>
  <si>
    <t>延坪</t>
  </si>
  <si>
    <t>杭種別</t>
  </si>
  <si>
    <t>PHC　600φ13m</t>
  </si>
  <si>
    <t>事務所</t>
  </si>
  <si>
    <t>壁式造</t>
  </si>
  <si>
    <t>積 算 区 分</t>
  </si>
  <si>
    <t>【粗概算】</t>
  </si>
  <si>
    <t>対象部位の合計数量を記入</t>
  </si>
  <si>
    <t>歩掛(ﾃﾞｰﾀﾍﾞｰｽ）</t>
  </si>
  <si>
    <t>共同住宅</t>
  </si>
  <si>
    <t>SRC造</t>
  </si>
  <si>
    <t>工事内訳</t>
  </si>
  <si>
    <t xml:space="preserve"> 千円  </t>
  </si>
  <si>
    <t>比率</t>
  </si>
  <si>
    <t>主 要 項 目</t>
  </si>
  <si>
    <t>数    量</t>
  </si>
  <si>
    <t>単 位</t>
  </si>
  <si>
    <t>単価歩掛</t>
  </si>
  <si>
    <t>数量歩掛</t>
  </si>
  <si>
    <t>商業施設</t>
  </si>
  <si>
    <t>ＰＣ造</t>
  </si>
  <si>
    <t>共通仮設</t>
  </si>
  <si>
    <t>ｍ2単価に換算⇒</t>
  </si>
  <si>
    <t>ｍ2</t>
  </si>
  <si>
    <t>―</t>
  </si>
  <si>
    <t>病　院</t>
  </si>
  <si>
    <t>木　造</t>
  </si>
  <si>
    <t>直接仮設</t>
  </si>
  <si>
    <t>学　校</t>
  </si>
  <si>
    <t>Ａ</t>
  </si>
  <si>
    <t>老建施設</t>
  </si>
  <si>
    <t>土工事</t>
  </si>
  <si>
    <t>根切量</t>
  </si>
  <si>
    <t>ｍ3</t>
  </si>
  <si>
    <t>医療施設</t>
  </si>
  <si>
    <t>山留・切梁・構台</t>
  </si>
  <si>
    <t>ＳＭＷ</t>
  </si>
  <si>
    <t>ｍ2</t>
  </si>
  <si>
    <t>コンクリート</t>
  </si>
  <si>
    <t>増打共</t>
  </si>
  <si>
    <t>ｍ3</t>
  </si>
  <si>
    <t>型枠</t>
  </si>
  <si>
    <t>雑型枠共</t>
  </si>
  <si>
    <t>ｍ2</t>
  </si>
  <si>
    <t>鉄筋</t>
  </si>
  <si>
    <t>雑鉄筋共</t>
  </si>
  <si>
    <t>ｔ</t>
  </si>
  <si>
    <t>●　グラフデータ</t>
  </si>
  <si>
    <t>鉄骨</t>
  </si>
  <si>
    <t>附属鉄骨共</t>
  </si>
  <si>
    <t>ｔ</t>
  </si>
  <si>
    <t>Ｆ.経費</t>
  </si>
  <si>
    <t>デッキプレート</t>
  </si>
  <si>
    <t>FD h75 t1.2　　</t>
  </si>
  <si>
    <t>ｍ2</t>
  </si>
  <si>
    <t>Ｅ.雑種</t>
  </si>
  <si>
    <t>耐火被覆</t>
  </si>
  <si>
    <t>成型板</t>
  </si>
  <si>
    <t>ｍ2</t>
  </si>
  <si>
    <t>Ｄ.設備</t>
  </si>
  <si>
    <t>Ｃ.仕上</t>
  </si>
  <si>
    <t>Ｂ</t>
  </si>
  <si>
    <t>仕 上 概 要 記 入 欄</t>
  </si>
  <si>
    <t xml:space="preserve">Ｂ.く体 </t>
  </si>
  <si>
    <t>屋　　根</t>
  </si>
  <si>
    <t>ｺﾝｸﾘｰﾄ直押えの上断熱ｱｽﾌｧﾙﾄ外防水</t>
  </si>
  <si>
    <t>Ａ.仮設</t>
  </si>
  <si>
    <t>外　　壁</t>
  </si>
  <si>
    <t>正面：ＡＣＷ　他三面：押出し成型板の上フッ素塗装仕上</t>
  </si>
  <si>
    <t>サイン工事</t>
  </si>
  <si>
    <t>建具　外部</t>
  </si>
  <si>
    <t>ＡＣＷ・テンポイント・ＡＷ電解着色</t>
  </si>
  <si>
    <t>建具　内部</t>
  </si>
  <si>
    <t>スチール製・木製・ＳＨ・アルミパーティーション</t>
  </si>
  <si>
    <t>内部　床</t>
  </si>
  <si>
    <t>ＯＡフロアＨ60の上ﾀｲﾙｶｰﾍﾟｯﾄ張　長尺塩ビシート張</t>
  </si>
  <si>
    <t>内部　壁</t>
  </si>
  <si>
    <t>石膏ボードの上Ｖクロス張</t>
  </si>
  <si>
    <t>内部　天井</t>
  </si>
  <si>
    <t>スチール製システム天井　化粧石膏ボード張</t>
  </si>
  <si>
    <t>Ｃ</t>
  </si>
  <si>
    <t>その他</t>
  </si>
  <si>
    <t>防潮堤</t>
  </si>
  <si>
    <t>設 備 概 要 記 入 欄</t>
  </si>
  <si>
    <t>高圧受電○○ＫＶＡ　非常用発電機○○ＫＷ</t>
  </si>
  <si>
    <t>上水、井水２管式　管材：給水、ＶＬＰ　排水、耐火２層管</t>
  </si>
  <si>
    <t>空冷ヒートポンプ○○ＫＷ、天井隠蔽型</t>
  </si>
  <si>
    <t>昇  降  機</t>
  </si>
  <si>
    <t>ＥＶ　○台</t>
  </si>
  <si>
    <t>その他設備</t>
  </si>
  <si>
    <t>セキュリティ設備、パズル型機会式駐車設備</t>
  </si>
  <si>
    <t>Ｄ</t>
  </si>
  <si>
    <t>数量</t>
  </si>
  <si>
    <t>単位</t>
  </si>
  <si>
    <t>く い 地 業</t>
  </si>
  <si>
    <t>PHC　600φ13m</t>
  </si>
  <si>
    <t>ｍ</t>
  </si>
  <si>
    <t>―</t>
  </si>
  <si>
    <t>建 築 外 構</t>
  </si>
  <si>
    <t>御影石</t>
  </si>
  <si>
    <t>設 備 外 構</t>
  </si>
  <si>
    <t>附 帯 工 事</t>
  </si>
  <si>
    <t>―</t>
  </si>
  <si>
    <t>特 殊 設 備</t>
  </si>
  <si>
    <t>ｍ</t>
  </si>
  <si>
    <t>―</t>
  </si>
  <si>
    <t>既存杭撤去</t>
  </si>
  <si>
    <t>PHC300φ</t>
  </si>
  <si>
    <t>ｍ</t>
  </si>
  <si>
    <t>―</t>
  </si>
  <si>
    <t>機械式駐車</t>
  </si>
  <si>
    <t>パズル型</t>
  </si>
  <si>
    <t>台</t>
  </si>
  <si>
    <t>―</t>
  </si>
  <si>
    <t>同上設備</t>
  </si>
  <si>
    <t>Ｅ</t>
  </si>
  <si>
    <t>●工事価格（グラフ）</t>
  </si>
  <si>
    <t>諸　経　費</t>
  </si>
  <si>
    <t>現場管理費</t>
  </si>
  <si>
    <t>一般管理費</t>
  </si>
  <si>
    <t>Ｆ</t>
  </si>
  <si>
    <t>値引</t>
  </si>
  <si>
    <t>主要項目</t>
  </si>
  <si>
    <t>外装部位別</t>
  </si>
  <si>
    <t>屋根</t>
  </si>
  <si>
    <t>断熱ＡＳ防水</t>
  </si>
  <si>
    <t>ｍ2</t>
  </si>
  <si>
    <t>床</t>
  </si>
  <si>
    <t>壁</t>
  </si>
  <si>
    <t>押出成型板+ﾌｯｿ</t>
  </si>
  <si>
    <t>ｍ2</t>
  </si>
  <si>
    <t>天井</t>
  </si>
  <si>
    <t>ｍ2</t>
  </si>
  <si>
    <t>開口部</t>
  </si>
  <si>
    <t>CW.AW.TPG.SH</t>
  </si>
  <si>
    <t xml:space="preserve">雑 </t>
  </si>
  <si>
    <t>手摺・ﾒﾝﾃ金物</t>
  </si>
  <si>
    <t>ｍ2</t>
  </si>
  <si>
    <t>―</t>
  </si>
  <si>
    <t>（外装　計）</t>
  </si>
  <si>
    <t>内装部位別</t>
  </si>
  <si>
    <t>OAﾌﾛｱ・Vｼｰﾄ</t>
  </si>
  <si>
    <t>ｍ2</t>
  </si>
  <si>
    <t>Vｸﾛｽ・石・EP</t>
  </si>
  <si>
    <t>岩綿吸音板</t>
  </si>
  <si>
    <t>ｍ2</t>
  </si>
  <si>
    <t>SD・SP・GS</t>
  </si>
  <si>
    <t>間仕切</t>
  </si>
  <si>
    <t>ｍ２</t>
  </si>
  <si>
    <t>―</t>
  </si>
  <si>
    <t>（内装　計）</t>
  </si>
  <si>
    <t>構 造 歩 掛</t>
  </si>
  <si>
    <t>主 要 資 材 単 価（ベース）</t>
  </si>
  <si>
    <t>数量(m3.m2.kg)</t>
  </si>
  <si>
    <t>延床面積当り</t>
  </si>
  <si>
    <t>Con当り</t>
  </si>
  <si>
    <t>備考</t>
  </si>
  <si>
    <t>材料（外注）</t>
  </si>
  <si>
    <t>工（手間）</t>
  </si>
  <si>
    <t>運搬</t>
  </si>
  <si>
    <t>建て方</t>
  </si>
  <si>
    <t>機械器具</t>
  </si>
  <si>
    <t>Con</t>
  </si>
  <si>
    <t>―</t>
  </si>
  <si>
    <t>型枠</t>
  </si>
  <si>
    <t>ﾃﾞｯｷ共</t>
  </si>
  <si>
    <t>鉄筋</t>
  </si>
  <si>
    <t>鉄骨</t>
  </si>
  <si>
    <t>他に+80ｔ</t>
  </si>
  <si>
    <t>備 忘 録 欄</t>
  </si>
  <si>
    <t>別　途　項　目　等</t>
  </si>
  <si>
    <t>１．地中障害物の撤去工事</t>
  </si>
  <si>
    <t>２．可動家具・什器・備品・ロッカー</t>
  </si>
  <si>
    <t>３．電話機器及び入線工事</t>
  </si>
  <si>
    <t>４．ＬＡＮ機器本体及び設置工事</t>
  </si>
  <si>
    <t>５．厨房器具</t>
  </si>
  <si>
    <t>６．消化器</t>
  </si>
  <si>
    <t>７．電波障害事前事後調査費並びに対策工事</t>
  </si>
  <si>
    <t>８．諸官庁指示・指導による追加工事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</si>
</sst>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 "/>
    <numFmt numFmtId="179" formatCode="0.000_);[Red]\(0.000\)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#,##0.0"/>
    <numFmt numFmtId="187" formatCode="0_ ;[Red]\-0\ "/>
    <numFmt numFmtId="188" formatCode="0.0_ ;[Red]\-0.0\ "/>
    <numFmt numFmtId="189" formatCode="0_ "/>
    <numFmt numFmtId="190" formatCode="0.0_ "/>
    <numFmt numFmtId="191" formatCode="0.0%"/>
    <numFmt numFmtId="192" formatCode="0.00_ ;[Red]\-0.00\ "/>
    <numFmt numFmtId="193" formatCode="0.00;&quot;△ &quot;0.00"/>
    <numFmt numFmtId="194" formatCode="#,##0;[Red]#,##0"/>
    <numFmt numFmtId="195" formatCode="0.000%"/>
    <numFmt numFmtId="196" formatCode="0.00000%"/>
    <numFmt numFmtId="197" formatCode="#,##0_ ;[Red]\-#,##0\ "/>
    <numFmt numFmtId="198" formatCode="#,##0.00_ ;[Red]\-#,##0.00\ "/>
    <numFmt numFmtId="199" formatCode="#,##0.00_);[Red]\(#,##0.00\)"/>
    <numFmt numFmtId="200" formatCode="#,##0_ "/>
    <numFmt numFmtId="201" formatCode="0.000_ "/>
    <numFmt numFmtId="202" formatCode="0_);[Red]\(0\)"/>
    <numFmt numFmtId="203" formatCode="0.0_);[Red]\(0.0\)"/>
    <numFmt numFmtId="204" formatCode="0.00_);[Red]\(0.00\)"/>
    <numFmt numFmtId="205" formatCode="yyyy&quot;年&quot;m&quot;月&quot;d&quot;日&quot;;@"/>
    <numFmt numFmtId="206" formatCode="0.0000%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Calibri"/>
      <family val="2"/>
    </font>
    <font>
      <sz val="6"/>
      <color indexed="10"/>
      <name val="ＭＳ Ｐ明朝"/>
      <family val="1"/>
    </font>
    <font>
      <sz val="6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8"/>
      <name val="明朝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22" fillId="0" borderId="10" xfId="0" applyFont="1" applyBorder="1" applyAlignment="1">
      <alignment horizontal="center" vertical="top"/>
    </xf>
    <xf numFmtId="0" fontId="25" fillId="0" borderId="0" xfId="0" applyFont="1" applyAlignment="1">
      <alignment horizontal="centerContinuous"/>
    </xf>
    <xf numFmtId="205" fontId="21" fillId="0" borderId="10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1" fillId="3" borderId="24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left"/>
    </xf>
    <xf numFmtId="0" fontId="21" fillId="3" borderId="25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 horizontal="center"/>
    </xf>
    <xf numFmtId="38" fontId="21" fillId="0" borderId="29" xfId="48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38" fontId="21" fillId="0" borderId="31" xfId="48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left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3" fillId="18" borderId="3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77" fontId="21" fillId="18" borderId="43" xfId="0" applyNumberFormat="1" applyFont="1" applyFill="1" applyBorder="1" applyAlignment="1">
      <alignment/>
    </xf>
    <xf numFmtId="177" fontId="21" fillId="19" borderId="44" xfId="0" applyNumberFormat="1" applyFont="1" applyFill="1" applyBorder="1" applyAlignment="1">
      <alignment/>
    </xf>
    <xf numFmtId="181" fontId="21" fillId="0" borderId="33" xfId="0" applyNumberFormat="1" applyFont="1" applyBorder="1" applyAlignment="1">
      <alignment horizontal="center"/>
    </xf>
    <xf numFmtId="177" fontId="21" fillId="0" borderId="45" xfId="0" applyNumberFormat="1" applyFont="1" applyBorder="1" applyAlignment="1">
      <alignment horizontal="center"/>
    </xf>
    <xf numFmtId="177" fontId="21" fillId="3" borderId="32" xfId="0" applyNumberFormat="1" applyFont="1" applyFill="1" applyBorder="1" applyAlignment="1">
      <alignment horizontal="center"/>
    </xf>
    <xf numFmtId="181" fontId="21" fillId="3" borderId="33" xfId="0" applyNumberFormat="1" applyFont="1" applyFill="1" applyBorder="1" applyAlignment="1">
      <alignment horizontal="left"/>
    </xf>
    <xf numFmtId="177" fontId="21" fillId="3" borderId="33" xfId="0" applyNumberFormat="1" applyFont="1" applyFill="1" applyBorder="1" applyAlignment="1">
      <alignment/>
    </xf>
    <xf numFmtId="181" fontId="21" fillId="3" borderId="34" xfId="0" applyNumberFormat="1" applyFont="1" applyFill="1" applyBorder="1" applyAlignment="1">
      <alignment horizontal="center"/>
    </xf>
    <xf numFmtId="181" fontId="21" fillId="0" borderId="0" xfId="0" applyNumberFormat="1" applyFont="1" applyFill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76" fontId="21" fillId="4" borderId="48" xfId="0" applyNumberFormat="1" applyFont="1" applyFill="1" applyBorder="1" applyAlignment="1">
      <alignment/>
    </xf>
    <xf numFmtId="2" fontId="21" fillId="20" borderId="49" xfId="0" applyNumberFormat="1" applyFont="1" applyFill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 horizontal="center"/>
    </xf>
    <xf numFmtId="2" fontId="21" fillId="3" borderId="52" xfId="0" applyNumberFormat="1" applyFont="1" applyFill="1" applyBorder="1" applyAlignment="1">
      <alignment horizontal="center"/>
    </xf>
    <xf numFmtId="0" fontId="21" fillId="3" borderId="50" xfId="0" applyFont="1" applyFill="1" applyBorder="1" applyAlignment="1">
      <alignment/>
    </xf>
    <xf numFmtId="0" fontId="21" fillId="3" borderId="50" xfId="0" applyFont="1" applyFill="1" applyBorder="1" applyAlignment="1">
      <alignment horizontal="center"/>
    </xf>
    <xf numFmtId="0" fontId="21" fillId="3" borderId="5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54" xfId="0" applyFont="1" applyBorder="1" applyAlignment="1">
      <alignment horizontal="distributed" indent="1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/>
    </xf>
    <xf numFmtId="0" fontId="21" fillId="0" borderId="58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distributed" indent="1"/>
    </xf>
    <xf numFmtId="0" fontId="21" fillId="0" borderId="61" xfId="0" applyFont="1" applyBorder="1" applyAlignment="1">
      <alignment horizontal="right"/>
    </xf>
    <xf numFmtId="0" fontId="21" fillId="20" borderId="62" xfId="0" applyFont="1" applyFill="1" applyBorder="1" applyAlignment="1">
      <alignment horizontal="right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42" xfId="0" applyFont="1" applyBorder="1" applyAlignment="1">
      <alignment horizontal="distributed" indent="1"/>
    </xf>
    <xf numFmtId="3" fontId="21" fillId="4" borderId="43" xfId="0" applyNumberFormat="1" applyFont="1" applyFill="1" applyBorder="1" applyAlignment="1">
      <alignment/>
    </xf>
    <xf numFmtId="3" fontId="21" fillId="0" borderId="44" xfId="0" applyNumberFormat="1" applyFont="1" applyBorder="1" applyAlignment="1">
      <alignment/>
    </xf>
    <xf numFmtId="191" fontId="21" fillId="0" borderId="45" xfId="42" applyNumberFormat="1" applyFont="1" applyBorder="1" applyAlignment="1">
      <alignment/>
    </xf>
    <xf numFmtId="3" fontId="21" fillId="17" borderId="68" xfId="0" applyNumberFormat="1" applyFont="1" applyFill="1" applyBorder="1" applyAlignment="1">
      <alignment horizontal="center"/>
    </xf>
    <xf numFmtId="3" fontId="21" fillId="4" borderId="69" xfId="0" applyNumberFormat="1" applyFont="1" applyFill="1" applyBorder="1" applyAlignment="1">
      <alignment/>
    </xf>
    <xf numFmtId="3" fontId="21" fillId="17" borderId="44" xfId="0" applyNumberFormat="1" applyFont="1" applyFill="1" applyBorder="1" applyAlignment="1">
      <alignment horizontal="center"/>
    </xf>
    <xf numFmtId="3" fontId="21" fillId="17" borderId="70" xfId="0" applyNumberFormat="1" applyFont="1" applyFill="1" applyBorder="1" applyAlignment="1">
      <alignment/>
    </xf>
    <xf numFmtId="3" fontId="21" fillId="17" borderId="71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17" borderId="72" xfId="0" applyNumberFormat="1" applyFont="1" applyFill="1" applyBorder="1" applyAlignment="1">
      <alignment/>
    </xf>
    <xf numFmtId="3" fontId="21" fillId="17" borderId="73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distributed" indent="1"/>
    </xf>
    <xf numFmtId="3" fontId="26" fillId="0" borderId="29" xfId="0" applyNumberFormat="1" applyFont="1" applyBorder="1" applyAlignment="1">
      <alignment/>
    </xf>
    <xf numFmtId="3" fontId="21" fillId="0" borderId="74" xfId="0" applyNumberFormat="1" applyFont="1" applyBorder="1" applyAlignment="1">
      <alignment/>
    </xf>
    <xf numFmtId="191" fontId="26" fillId="0" borderId="31" xfId="42" applyNumberFormat="1" applyFont="1" applyBorder="1" applyAlignment="1">
      <alignment/>
    </xf>
    <xf numFmtId="3" fontId="26" fillId="17" borderId="75" xfId="0" applyNumberFormat="1" applyFont="1" applyFill="1" applyBorder="1" applyAlignment="1">
      <alignment horizontal="center"/>
    </xf>
    <xf numFmtId="3" fontId="21" fillId="17" borderId="30" xfId="0" applyNumberFormat="1" applyFont="1" applyFill="1" applyBorder="1" applyAlignment="1">
      <alignment/>
    </xf>
    <xf numFmtId="3" fontId="26" fillId="17" borderId="74" xfId="0" applyNumberFormat="1" applyFont="1" applyFill="1" applyBorder="1" applyAlignment="1">
      <alignment horizontal="center"/>
    </xf>
    <xf numFmtId="3" fontId="26" fillId="17" borderId="29" xfId="0" applyNumberFormat="1" applyFont="1" applyFill="1" applyBorder="1" applyAlignment="1">
      <alignment/>
    </xf>
    <xf numFmtId="3" fontId="26" fillId="17" borderId="76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1" fillId="0" borderId="42" xfId="0" applyFont="1" applyBorder="1" applyAlignment="1">
      <alignment horizontal="distributed" indent="1" shrinkToFit="1"/>
    </xf>
    <xf numFmtId="3" fontId="21" fillId="0" borderId="68" xfId="0" applyNumberFormat="1" applyFont="1" applyBorder="1" applyAlignment="1">
      <alignment horizontal="left"/>
    </xf>
    <xf numFmtId="3" fontId="21" fillId="0" borderId="44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/>
    </xf>
    <xf numFmtId="4" fontId="21" fillId="18" borderId="77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43" xfId="0" applyNumberFormat="1" applyFont="1" applyBorder="1" applyAlignment="1">
      <alignment/>
    </xf>
    <xf numFmtId="4" fontId="21" fillId="19" borderId="78" xfId="0" applyNumberFormat="1" applyFont="1" applyFill="1" applyBorder="1" applyAlignment="1">
      <alignment/>
    </xf>
    <xf numFmtId="194" fontId="21" fillId="0" borderId="44" xfId="0" applyNumberFormat="1" applyFont="1" applyBorder="1" applyAlignment="1">
      <alignment/>
    </xf>
    <xf numFmtId="4" fontId="21" fillId="19" borderId="78" xfId="0" applyNumberFormat="1" applyFont="1" applyFill="1" applyBorder="1" applyAlignment="1">
      <alignment/>
    </xf>
    <xf numFmtId="0" fontId="23" fillId="0" borderId="46" xfId="0" applyFont="1" applyBorder="1" applyAlignment="1">
      <alignment horizontal="right"/>
    </xf>
    <xf numFmtId="191" fontId="23" fillId="0" borderId="46" xfId="0" applyNumberFormat="1" applyFont="1" applyBorder="1" applyAlignment="1">
      <alignment/>
    </xf>
    <xf numFmtId="3" fontId="21" fillId="0" borderId="79" xfId="0" applyNumberFormat="1" applyFont="1" applyBorder="1" applyAlignment="1">
      <alignment/>
    </xf>
    <xf numFmtId="3" fontId="21" fillId="19" borderId="34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6" fillId="3" borderId="19" xfId="0" applyNumberFormat="1" applyFont="1" applyFill="1" applyBorder="1" applyAlignment="1">
      <alignment horizontal="center"/>
    </xf>
    <xf numFmtId="3" fontId="26" fillId="3" borderId="28" xfId="0" applyNumberFormat="1" applyFont="1" applyFill="1" applyBorder="1" applyAlignment="1">
      <alignment horizontal="center"/>
    </xf>
    <xf numFmtId="3" fontId="26" fillId="3" borderId="76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1" fillId="3" borderId="32" xfId="0" applyNumberFormat="1" applyFont="1" applyFill="1" applyBorder="1" applyAlignment="1">
      <alignment horizontal="distributed" indent="1"/>
    </xf>
    <xf numFmtId="3" fontId="21" fillId="3" borderId="40" xfId="0" applyNumberFormat="1" applyFont="1" applyFill="1" applyBorder="1" applyAlignment="1">
      <alignment/>
    </xf>
    <xf numFmtId="3" fontId="21" fillId="3" borderId="25" xfId="0" applyNumberFormat="1" applyFont="1" applyFill="1" applyBorder="1" applyAlignment="1">
      <alignment/>
    </xf>
    <xf numFmtId="3" fontId="21" fillId="3" borderId="26" xfId="0" applyNumberFormat="1" applyFont="1" applyFill="1" applyBorder="1" applyAlignment="1">
      <alignment/>
    </xf>
    <xf numFmtId="3" fontId="21" fillId="3" borderId="45" xfId="0" applyNumberFormat="1" applyFont="1" applyFill="1" applyBorder="1" applyAlignment="1">
      <alignment/>
    </xf>
    <xf numFmtId="3" fontId="21" fillId="3" borderId="33" xfId="0" applyNumberFormat="1" applyFont="1" applyFill="1" applyBorder="1" applyAlignment="1">
      <alignment/>
    </xf>
    <xf numFmtId="3" fontId="21" fillId="3" borderId="34" xfId="0" applyNumberFormat="1" applyFont="1" applyFill="1" applyBorder="1" applyAlignment="1">
      <alignment/>
    </xf>
    <xf numFmtId="3" fontId="21" fillId="3" borderId="80" xfId="0" applyNumberFormat="1" applyFont="1" applyFill="1" applyBorder="1" applyAlignment="1">
      <alignment horizontal="distributed" indent="1"/>
    </xf>
    <xf numFmtId="3" fontId="21" fillId="3" borderId="81" xfId="0" applyNumberFormat="1" applyFont="1" applyFill="1" applyBorder="1" applyAlignment="1">
      <alignment horizontal="distributed" indent="1"/>
    </xf>
    <xf numFmtId="3" fontId="21" fillId="3" borderId="82" xfId="0" applyNumberFormat="1" applyFont="1" applyFill="1" applyBorder="1" applyAlignment="1">
      <alignment/>
    </xf>
    <xf numFmtId="3" fontId="26" fillId="3" borderId="83" xfId="0" applyNumberFormat="1" applyFont="1" applyFill="1" applyBorder="1" applyAlignment="1">
      <alignment/>
    </xf>
    <xf numFmtId="3" fontId="26" fillId="3" borderId="84" xfId="0" applyNumberFormat="1" applyFont="1" applyFill="1" applyBorder="1" applyAlignment="1">
      <alignment/>
    </xf>
    <xf numFmtId="0" fontId="26" fillId="20" borderId="20" xfId="0" applyFont="1" applyFill="1" applyBorder="1" applyAlignment="1">
      <alignment horizontal="distributed" indent="1"/>
    </xf>
    <xf numFmtId="3" fontId="26" fillId="20" borderId="29" xfId="0" applyNumberFormat="1" applyFont="1" applyFill="1" applyBorder="1" applyAlignment="1">
      <alignment/>
    </xf>
    <xf numFmtId="3" fontId="21" fillId="20" borderId="74" xfId="0" applyNumberFormat="1" applyFont="1" applyFill="1" applyBorder="1" applyAlignment="1">
      <alignment/>
    </xf>
    <xf numFmtId="191" fontId="26" fillId="20" borderId="31" xfId="42" applyNumberFormat="1" applyFont="1" applyFill="1" applyBorder="1" applyAlignment="1">
      <alignment/>
    </xf>
    <xf numFmtId="0" fontId="21" fillId="0" borderId="85" xfId="0" applyFont="1" applyBorder="1" applyAlignment="1">
      <alignment horizontal="distributed" indent="1"/>
    </xf>
    <xf numFmtId="0" fontId="21" fillId="0" borderId="86" xfId="0" applyFont="1" applyBorder="1" applyAlignment="1">
      <alignment horizontal="distributed" indent="1"/>
    </xf>
    <xf numFmtId="3" fontId="21" fillId="3" borderId="83" xfId="0" applyNumberFormat="1" applyFont="1" applyFill="1" applyBorder="1" applyAlignment="1">
      <alignment/>
    </xf>
    <xf numFmtId="3" fontId="21" fillId="3" borderId="84" xfId="0" applyNumberFormat="1" applyFont="1" applyFill="1" applyBorder="1" applyAlignment="1">
      <alignment/>
    </xf>
    <xf numFmtId="3" fontId="26" fillId="20" borderId="30" xfId="0" applyNumberFormat="1" applyFont="1" applyFill="1" applyBorder="1" applyAlignment="1">
      <alignment/>
    </xf>
    <xf numFmtId="0" fontId="21" fillId="0" borderId="87" xfId="0" applyFont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36" xfId="0" applyFont="1" applyBorder="1" applyAlignment="1">
      <alignment horizontal="distributed" indent="1"/>
    </xf>
    <xf numFmtId="3" fontId="21" fillId="17" borderId="78" xfId="0" applyNumberFormat="1" applyFont="1" applyFill="1" applyBorder="1" applyAlignment="1">
      <alignment horizontal="center"/>
    </xf>
    <xf numFmtId="4" fontId="21" fillId="4" borderId="78" xfId="0" applyNumberFormat="1" applyFont="1" applyFill="1" applyBorder="1" applyAlignment="1">
      <alignment/>
    </xf>
    <xf numFmtId="191" fontId="21" fillId="0" borderId="45" xfId="42" applyNumberFormat="1" applyFont="1" applyBorder="1" applyAlignment="1">
      <alignment horizontal="center"/>
    </xf>
    <xf numFmtId="3" fontId="21" fillId="0" borderId="89" xfId="0" applyNumberFormat="1" applyFont="1" applyBorder="1" applyAlignment="1">
      <alignment horizontal="center"/>
    </xf>
    <xf numFmtId="191" fontId="21" fillId="0" borderId="45" xfId="42" applyNumberFormat="1" applyFont="1" applyBorder="1" applyAlignment="1">
      <alignment horizontal="right"/>
    </xf>
    <xf numFmtId="191" fontId="21" fillId="0" borderId="82" xfId="42" applyNumberFormat="1" applyFont="1" applyBorder="1" applyAlignment="1">
      <alignment/>
    </xf>
    <xf numFmtId="3" fontId="21" fillId="0" borderId="90" xfId="0" applyNumberFormat="1" applyFont="1" applyBorder="1" applyAlignment="1">
      <alignment horizontal="left"/>
    </xf>
    <xf numFmtId="3" fontId="21" fillId="4" borderId="91" xfId="0" applyNumberFormat="1" applyFont="1" applyFill="1" applyBorder="1" applyAlignment="1">
      <alignment/>
    </xf>
    <xf numFmtId="3" fontId="21" fillId="0" borderId="92" xfId="0" applyNumberFormat="1" applyFont="1" applyBorder="1" applyAlignment="1">
      <alignment horizontal="center"/>
    </xf>
    <xf numFmtId="3" fontId="21" fillId="0" borderId="72" xfId="0" applyNumberFormat="1" applyFont="1" applyBorder="1" applyAlignment="1">
      <alignment/>
    </xf>
    <xf numFmtId="3" fontId="21" fillId="17" borderId="93" xfId="0" applyNumberFormat="1" applyFont="1" applyFill="1" applyBorder="1" applyAlignment="1">
      <alignment horizontal="center"/>
    </xf>
    <xf numFmtId="3" fontId="26" fillId="20" borderId="29" xfId="0" applyNumberFormat="1" applyFont="1" applyFill="1" applyBorder="1" applyAlignment="1">
      <alignment/>
    </xf>
    <xf numFmtId="3" fontId="26" fillId="0" borderId="9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6" fillId="0" borderId="95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/>
    </xf>
    <xf numFmtId="3" fontId="26" fillId="0" borderId="95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0" fontId="30" fillId="0" borderId="42" xfId="0" applyFont="1" applyBorder="1" applyAlignment="1">
      <alignment horizontal="distributed" indent="1"/>
    </xf>
    <xf numFmtId="3" fontId="30" fillId="4" borderId="43" xfId="0" applyNumberFormat="1" applyFont="1" applyFill="1" applyBorder="1" applyAlignment="1">
      <alignment/>
    </xf>
    <xf numFmtId="3" fontId="30" fillId="0" borderId="44" xfId="0" applyNumberFormat="1" applyFont="1" applyBorder="1" applyAlignment="1">
      <alignment/>
    </xf>
    <xf numFmtId="191" fontId="30" fillId="0" borderId="45" xfId="42" applyNumberFormat="1" applyFont="1" applyBorder="1" applyAlignment="1">
      <alignment/>
    </xf>
    <xf numFmtId="3" fontId="26" fillId="0" borderId="96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97" xfId="0" applyNumberFormat="1" applyFont="1" applyBorder="1" applyAlignment="1">
      <alignment/>
    </xf>
    <xf numFmtId="0" fontId="26" fillId="20" borderId="85" xfId="0" applyFont="1" applyFill="1" applyBorder="1" applyAlignment="1">
      <alignment horizontal="distributed" indent="1"/>
    </xf>
    <xf numFmtId="3" fontId="26" fillId="20" borderId="70" xfId="0" applyNumberFormat="1" applyFont="1" applyFill="1" applyBorder="1" applyAlignment="1">
      <alignment/>
    </xf>
    <xf numFmtId="3" fontId="21" fillId="20" borderId="98" xfId="0" applyNumberFormat="1" applyFont="1" applyFill="1" applyBorder="1" applyAlignment="1">
      <alignment/>
    </xf>
    <xf numFmtId="191" fontId="26" fillId="20" borderId="99" xfId="42" applyNumberFormat="1" applyFont="1" applyFill="1" applyBorder="1" applyAlignment="1">
      <alignment/>
    </xf>
    <xf numFmtId="0" fontId="21" fillId="18" borderId="11" xfId="0" applyFont="1" applyFill="1" applyBorder="1" applyAlignment="1">
      <alignment horizontal="center" vertical="center" textRotation="255"/>
    </xf>
    <xf numFmtId="0" fontId="21" fillId="0" borderId="100" xfId="0" applyFont="1" applyBorder="1" applyAlignment="1">
      <alignment horizontal="distributed" wrapText="1" indent="1"/>
    </xf>
    <xf numFmtId="3" fontId="21" fillId="4" borderId="101" xfId="0" applyNumberFormat="1" applyFont="1" applyFill="1" applyBorder="1" applyAlignment="1">
      <alignment/>
    </xf>
    <xf numFmtId="3" fontId="21" fillId="0" borderId="102" xfId="0" applyNumberFormat="1" applyFont="1" applyBorder="1" applyAlignment="1">
      <alignment/>
    </xf>
    <xf numFmtId="191" fontId="21" fillId="0" borderId="103" xfId="42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4" fontId="21" fillId="18" borderId="78" xfId="0" applyNumberFormat="1" applyFont="1" applyFill="1" applyBorder="1" applyAlignment="1">
      <alignment/>
    </xf>
    <xf numFmtId="0" fontId="21" fillId="18" borderId="27" xfId="0" applyFont="1" applyFill="1" applyBorder="1" applyAlignment="1">
      <alignment horizontal="center" vertical="center" textRotation="255"/>
    </xf>
    <xf numFmtId="0" fontId="21" fillId="0" borderId="42" xfId="0" applyFont="1" applyBorder="1" applyAlignment="1">
      <alignment horizontal="distributed" wrapText="1" indent="1"/>
    </xf>
    <xf numFmtId="191" fontId="21" fillId="0" borderId="78" xfId="42" applyNumberFormat="1" applyFont="1" applyBorder="1" applyAlignment="1">
      <alignment/>
    </xf>
    <xf numFmtId="0" fontId="21" fillId="0" borderId="104" xfId="0" applyFont="1" applyBorder="1" applyAlignment="1">
      <alignment horizontal="distributed" wrapText="1" indent="1"/>
    </xf>
    <xf numFmtId="3" fontId="21" fillId="4" borderId="72" xfId="0" applyNumberFormat="1" applyFont="1" applyFill="1" applyBorder="1" applyAlignment="1">
      <alignment/>
    </xf>
    <xf numFmtId="3" fontId="21" fillId="0" borderId="92" xfId="0" applyNumberFormat="1" applyFont="1" applyBorder="1" applyAlignment="1">
      <alignment/>
    </xf>
    <xf numFmtId="191" fontId="21" fillId="0" borderId="93" xfId="42" applyNumberFormat="1" applyFont="1" applyBorder="1" applyAlignment="1">
      <alignment/>
    </xf>
    <xf numFmtId="3" fontId="21" fillId="5" borderId="68" xfId="0" applyNumberFormat="1" applyFont="1" applyFill="1" applyBorder="1" applyAlignment="1">
      <alignment/>
    </xf>
    <xf numFmtId="3" fontId="21" fillId="5" borderId="44" xfId="0" applyNumberFormat="1" applyFont="1" applyFill="1" applyBorder="1" applyAlignment="1">
      <alignment horizontal="center"/>
    </xf>
    <xf numFmtId="3" fontId="21" fillId="5" borderId="43" xfId="0" applyNumberFormat="1" applyFont="1" applyFill="1" applyBorder="1" applyAlignment="1">
      <alignment/>
    </xf>
    <xf numFmtId="3" fontId="21" fillId="5" borderId="78" xfId="0" applyNumberFormat="1" applyFont="1" applyFill="1" applyBorder="1" applyAlignment="1">
      <alignment horizontal="center"/>
    </xf>
    <xf numFmtId="0" fontId="21" fillId="18" borderId="105" xfId="0" applyFont="1" applyFill="1" applyBorder="1" applyAlignment="1">
      <alignment horizontal="center" vertical="center" textRotation="255"/>
    </xf>
    <xf numFmtId="0" fontId="26" fillId="18" borderId="20" xfId="0" applyFont="1" applyFill="1" applyBorder="1" applyAlignment="1">
      <alignment horizontal="distributed" indent="1"/>
    </xf>
    <xf numFmtId="3" fontId="21" fillId="18" borderId="29" xfId="0" applyNumberFormat="1" applyFont="1" applyFill="1" applyBorder="1" applyAlignment="1">
      <alignment/>
    </xf>
    <xf numFmtId="3" fontId="21" fillId="18" borderId="74" xfId="0" applyNumberFormat="1" applyFont="1" applyFill="1" applyBorder="1" applyAlignment="1">
      <alignment/>
    </xf>
    <xf numFmtId="191" fontId="21" fillId="18" borderId="106" xfId="42" applyNumberFormat="1" applyFont="1" applyFill="1" applyBorder="1" applyAlignment="1">
      <alignment/>
    </xf>
    <xf numFmtId="3" fontId="21" fillId="5" borderId="69" xfId="0" applyNumberFormat="1" applyFont="1" applyFill="1" applyBorder="1" applyAlignment="1">
      <alignment/>
    </xf>
    <xf numFmtId="3" fontId="21" fillId="5" borderId="78" xfId="0" applyNumberFormat="1" applyFont="1" applyFill="1" applyBorder="1" applyAlignment="1">
      <alignment/>
    </xf>
    <xf numFmtId="0" fontId="21" fillId="18" borderId="107" xfId="0" applyFont="1" applyFill="1" applyBorder="1" applyAlignment="1">
      <alignment horizontal="center" vertical="center" textRotation="255"/>
    </xf>
    <xf numFmtId="3" fontId="21" fillId="4" borderId="37" xfId="0" applyNumberFormat="1" applyFont="1" applyFill="1" applyBorder="1" applyAlignment="1">
      <alignment/>
    </xf>
    <xf numFmtId="3" fontId="21" fillId="0" borderId="108" xfId="0" applyNumberFormat="1" applyFont="1" applyBorder="1" applyAlignment="1">
      <alignment/>
    </xf>
    <xf numFmtId="191" fontId="21" fillId="0" borderId="109" xfId="42" applyNumberFormat="1" applyFont="1" applyBorder="1" applyAlignment="1">
      <alignment/>
    </xf>
    <xf numFmtId="0" fontId="21" fillId="0" borderId="104" xfId="0" applyFont="1" applyBorder="1" applyAlignment="1">
      <alignment horizontal="distributed" indent="1"/>
    </xf>
    <xf numFmtId="3" fontId="21" fillId="5" borderId="45" xfId="0" applyNumberFormat="1" applyFont="1" applyFill="1" applyBorder="1" applyAlignment="1">
      <alignment horizontal="center"/>
    </xf>
    <xf numFmtId="3" fontId="26" fillId="5" borderId="78" xfId="0" applyNumberFormat="1" applyFont="1" applyFill="1" applyBorder="1" applyAlignment="1">
      <alignment horizontal="center"/>
    </xf>
    <xf numFmtId="0" fontId="21" fillId="18" borderId="95" xfId="0" applyFont="1" applyFill="1" applyBorder="1" applyAlignment="1">
      <alignment horizontal="center" vertical="center" textRotation="255"/>
    </xf>
    <xf numFmtId="0" fontId="26" fillId="18" borderId="85" xfId="0" applyFont="1" applyFill="1" applyBorder="1" applyAlignment="1">
      <alignment horizontal="distributed" indent="1"/>
    </xf>
    <xf numFmtId="3" fontId="21" fillId="18" borderId="70" xfId="0" applyNumberFormat="1" applyFont="1" applyFill="1" applyBorder="1" applyAlignment="1">
      <alignment/>
    </xf>
    <xf numFmtId="3" fontId="21" fillId="18" borderId="98" xfId="0" applyNumberFormat="1" applyFont="1" applyFill="1" applyBorder="1" applyAlignment="1">
      <alignment/>
    </xf>
    <xf numFmtId="191" fontId="21" fillId="18" borderId="99" xfId="42" applyNumberFormat="1" applyFont="1" applyFill="1" applyBorder="1" applyAlignment="1">
      <alignment/>
    </xf>
    <xf numFmtId="3" fontId="21" fillId="5" borderId="90" xfId="0" applyNumberFormat="1" applyFont="1" applyFill="1" applyBorder="1" applyAlignment="1">
      <alignment/>
    </xf>
    <xf numFmtId="3" fontId="21" fillId="5" borderId="91" xfId="0" applyNumberFormat="1" applyFont="1" applyFill="1" applyBorder="1" applyAlignment="1">
      <alignment/>
    </xf>
    <xf numFmtId="3" fontId="26" fillId="5" borderId="110" xfId="0" applyNumberFormat="1" applyFont="1" applyFill="1" applyBorder="1" applyAlignment="1">
      <alignment horizontal="center"/>
    </xf>
    <xf numFmtId="3" fontId="21" fillId="5" borderId="72" xfId="0" applyNumberFormat="1" applyFont="1" applyFill="1" applyBorder="1" applyAlignment="1">
      <alignment/>
    </xf>
    <xf numFmtId="3" fontId="26" fillId="5" borderId="93" xfId="0" applyNumberFormat="1" applyFont="1" applyFill="1" applyBorder="1" applyAlignment="1">
      <alignment/>
    </xf>
    <xf numFmtId="0" fontId="26" fillId="3" borderId="94" xfId="0" applyFont="1" applyFill="1" applyBorder="1" applyAlignment="1">
      <alignment horizontal="center"/>
    </xf>
    <xf numFmtId="180" fontId="26" fillId="3" borderId="16" xfId="0" applyNumberFormat="1" applyFont="1" applyFill="1" applyBorder="1" applyAlignment="1">
      <alignment horizontal="center"/>
    </xf>
    <xf numFmtId="180" fontId="26" fillId="3" borderId="17" xfId="0" applyNumberFormat="1" applyFont="1" applyFill="1" applyBorder="1" applyAlignment="1">
      <alignment horizontal="center"/>
    </xf>
    <xf numFmtId="180" fontId="26" fillId="3" borderId="18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0" fontId="21" fillId="3" borderId="111" xfId="0" applyFont="1" applyFill="1" applyBorder="1" applyAlignment="1">
      <alignment/>
    </xf>
    <xf numFmtId="180" fontId="21" fillId="0" borderId="37" xfId="0" applyNumberFormat="1" applyFont="1" applyBorder="1" applyAlignment="1">
      <alignment horizontal="center"/>
    </xf>
    <xf numFmtId="180" fontId="21" fillId="0" borderId="108" xfId="0" applyNumberFormat="1" applyFont="1" applyBorder="1" applyAlignment="1">
      <alignment horizontal="center"/>
    </xf>
    <xf numFmtId="0" fontId="21" fillId="0" borderId="109" xfId="0" applyFont="1" applyBorder="1" applyAlignment="1">
      <alignment horizontal="center"/>
    </xf>
    <xf numFmtId="180" fontId="21" fillId="0" borderId="112" xfId="0" applyNumberFormat="1" applyFont="1" applyBorder="1" applyAlignment="1">
      <alignment horizontal="center"/>
    </xf>
    <xf numFmtId="0" fontId="21" fillId="0" borderId="113" xfId="0" applyFont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190" fontId="21" fillId="4" borderId="33" xfId="0" applyNumberFormat="1" applyFont="1" applyFill="1" applyBorder="1" applyAlignment="1">
      <alignment horizontal="right"/>
    </xf>
    <xf numFmtId="179" fontId="21" fillId="0" borderId="43" xfId="0" applyNumberFormat="1" applyFont="1" applyBorder="1" applyAlignment="1">
      <alignment horizontal="right"/>
    </xf>
    <xf numFmtId="180" fontId="21" fillId="5" borderId="44" xfId="0" applyNumberFormat="1" applyFont="1" applyFill="1" applyBorder="1" applyAlignment="1">
      <alignment horizontal="center"/>
    </xf>
    <xf numFmtId="0" fontId="21" fillId="0" borderId="45" xfId="0" applyFont="1" applyBorder="1" applyAlignment="1">
      <alignment/>
    </xf>
    <xf numFmtId="38" fontId="21" fillId="4" borderId="32" xfId="48" applyFont="1" applyFill="1" applyBorder="1" applyAlignment="1">
      <alignment/>
    </xf>
    <xf numFmtId="38" fontId="21" fillId="4" borderId="44" xfId="48" applyFont="1" applyFill="1" applyBorder="1" applyAlignment="1">
      <alignment/>
    </xf>
    <xf numFmtId="38" fontId="21" fillId="4" borderId="45" xfId="48" applyFont="1" applyFill="1" applyBorder="1" applyAlignment="1">
      <alignment/>
    </xf>
    <xf numFmtId="38" fontId="21" fillId="5" borderId="43" xfId="48" applyFont="1" applyFill="1" applyBorder="1" applyAlignment="1">
      <alignment horizontal="center"/>
    </xf>
    <xf numFmtId="38" fontId="21" fillId="4" borderId="78" xfId="48" applyFont="1" applyFill="1" applyBorder="1" applyAlignment="1">
      <alignment/>
    </xf>
    <xf numFmtId="38" fontId="21" fillId="0" borderId="0" xfId="48" applyFont="1" applyFill="1" applyBorder="1" applyAlignment="1">
      <alignment/>
    </xf>
    <xf numFmtId="0" fontId="21" fillId="3" borderId="68" xfId="0" applyFont="1" applyFill="1" applyBorder="1" applyAlignment="1">
      <alignment horizontal="center"/>
    </xf>
    <xf numFmtId="180" fontId="21" fillId="0" borderId="44" xfId="0" applyNumberFormat="1" applyFont="1" applyBorder="1" applyAlignment="1">
      <alignment/>
    </xf>
    <xf numFmtId="38" fontId="21" fillId="4" borderId="114" xfId="48" applyFont="1" applyFill="1" applyBorder="1" applyAlignment="1">
      <alignment horizontal="center"/>
    </xf>
    <xf numFmtId="38" fontId="21" fillId="4" borderId="69" xfId="48" applyFont="1" applyFill="1" applyBorder="1" applyAlignment="1">
      <alignment horizontal="center"/>
    </xf>
    <xf numFmtId="38" fontId="21" fillId="5" borderId="78" xfId="48" applyFont="1" applyFill="1" applyBorder="1" applyAlignment="1">
      <alignment horizontal="center"/>
    </xf>
    <xf numFmtId="38" fontId="21" fillId="0" borderId="0" xfId="48" applyFont="1" applyFill="1" applyBorder="1" applyAlignment="1">
      <alignment horizontal="center"/>
    </xf>
    <xf numFmtId="0" fontId="21" fillId="3" borderId="115" xfId="0" applyFont="1" applyFill="1" applyBorder="1" applyAlignment="1">
      <alignment horizontal="center"/>
    </xf>
    <xf numFmtId="190" fontId="21" fillId="4" borderId="116" xfId="0" applyNumberFormat="1" applyFont="1" applyFill="1" applyBorder="1" applyAlignment="1">
      <alignment horizontal="right"/>
    </xf>
    <xf numFmtId="201" fontId="21" fillId="0" borderId="48" xfId="0" applyNumberFormat="1" applyFont="1" applyBorder="1" applyAlignment="1">
      <alignment horizontal="right"/>
    </xf>
    <xf numFmtId="0" fontId="21" fillId="5" borderId="49" xfId="0" applyFont="1" applyFill="1" applyBorder="1" applyAlignment="1">
      <alignment horizontal="center"/>
    </xf>
    <xf numFmtId="0" fontId="21" fillId="0" borderId="51" xfId="0" applyFont="1" applyBorder="1" applyAlignment="1">
      <alignment/>
    </xf>
    <xf numFmtId="38" fontId="21" fillId="4" borderId="52" xfId="48" applyFont="1" applyFill="1" applyBorder="1" applyAlignment="1">
      <alignment/>
    </xf>
    <xf numFmtId="38" fontId="21" fillId="4" borderId="49" xfId="48" applyFont="1" applyFill="1" applyBorder="1" applyAlignment="1">
      <alignment/>
    </xf>
    <xf numFmtId="38" fontId="21" fillId="5" borderId="51" xfId="48" applyFont="1" applyFill="1" applyBorder="1" applyAlignment="1">
      <alignment horizontal="center"/>
    </xf>
    <xf numFmtId="38" fontId="21" fillId="4" borderId="48" xfId="48" applyFont="1" applyFill="1" applyBorder="1" applyAlignment="1">
      <alignment/>
    </xf>
    <xf numFmtId="38" fontId="21" fillId="4" borderId="117" xfId="48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9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7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7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96" xfId="0" applyFont="1" applyBorder="1" applyAlignment="1">
      <alignment/>
    </xf>
    <xf numFmtId="0" fontId="21" fillId="0" borderId="97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97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8125"/>
          <c:h val="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'記入例説明'!$N$18:$N$23</c:f>
              <c:strCache>
                <c:ptCount val="6"/>
                <c:pt idx="0">
                  <c:v>Ｆ.経費</c:v>
                </c:pt>
                <c:pt idx="1">
                  <c:v>Ｅ.雑種</c:v>
                </c:pt>
                <c:pt idx="2">
                  <c:v>Ｄ.設備</c:v>
                </c:pt>
                <c:pt idx="3">
                  <c:v>Ｃ.仕上</c:v>
                </c:pt>
                <c:pt idx="4">
                  <c:v>Ｂ.く体 </c:v>
                </c:pt>
                <c:pt idx="5">
                  <c:v>Ａ.仮設</c:v>
                </c:pt>
              </c:strCache>
            </c:strRef>
          </c:cat>
          <c:val>
            <c:numRef>
              <c:f>'記入例説明'!$O$18:$O$23</c:f>
              <c:numCache>
                <c:ptCount val="6"/>
                <c:pt idx="0">
                  <c:v>0.07403696498054475</c:v>
                </c:pt>
                <c:pt idx="1">
                  <c:v>0.1343385214007782</c:v>
                </c:pt>
                <c:pt idx="2">
                  <c:v>0.16663424124513618</c:v>
                </c:pt>
                <c:pt idx="3">
                  <c:v>0.3327237354085603</c:v>
                </c:pt>
                <c:pt idx="4">
                  <c:v>0.2500486381322957</c:v>
                </c:pt>
                <c:pt idx="5">
                  <c:v>0.04221789883268483</c:v>
                </c:pt>
              </c:numCache>
            </c:numRef>
          </c:val>
        </c:ser>
        <c:gapWidth val="0"/>
        <c:axId val="5617456"/>
        <c:axId val="50557105"/>
      </c:barChart>
      <c:catAx>
        <c:axId val="5617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autoZero"/>
        <c:auto val="0"/>
        <c:lblOffset val="100"/>
        <c:tickLblSkip val="1"/>
        <c:noMultiLvlLbl val="0"/>
      </c:catAx>
      <c:valAx>
        <c:axId val="50557105"/>
        <c:scaling>
          <c:orientation val="minMax"/>
          <c:max val="0.5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617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47</xdr:row>
      <xdr:rowOff>9525</xdr:rowOff>
    </xdr:from>
    <xdr:to>
      <xdr:col>10</xdr:col>
      <xdr:colOff>1104900</xdr:colOff>
      <xdr:row>52</xdr:row>
      <xdr:rowOff>142875</xdr:rowOff>
    </xdr:to>
    <xdr:graphicFrame>
      <xdr:nvGraphicFramePr>
        <xdr:cNvPr id="1" name="Chart 21"/>
        <xdr:cNvGraphicFramePr/>
      </xdr:nvGraphicFramePr>
      <xdr:xfrm>
        <a:off x="5981700" y="8324850"/>
        <a:ext cx="5429250" cy="100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76</xdr:row>
      <xdr:rowOff>104775</xdr:rowOff>
    </xdr:from>
    <xdr:to>
      <xdr:col>2</xdr:col>
      <xdr:colOff>1438275</xdr:colOff>
      <xdr:row>82</xdr:row>
      <xdr:rowOff>133350</xdr:rowOff>
    </xdr:to>
    <xdr:grpSp>
      <xdr:nvGrpSpPr>
        <xdr:cNvPr id="2" name="グループ化 6"/>
        <xdr:cNvGrpSpPr>
          <a:grpSpLocks/>
        </xdr:cNvGrpSpPr>
      </xdr:nvGrpSpPr>
      <xdr:grpSpPr>
        <a:xfrm>
          <a:off x="781050" y="13420725"/>
          <a:ext cx="1647825" cy="942975"/>
          <a:chOff x="706437" y="13533437"/>
          <a:chExt cx="1317625" cy="936625"/>
        </a:xfrm>
        <a:solidFill>
          <a:srgbClr val="FFFFFF"/>
        </a:solidFill>
      </xdr:grpSpPr>
      <xdr:sp>
        <xdr:nvSpPr>
          <xdr:cNvPr id="4" name="正方形/長方形 4"/>
          <xdr:cNvSpPr>
            <a:spLocks/>
          </xdr:cNvSpPr>
        </xdr:nvSpPr>
        <xdr:spPr>
          <a:xfrm>
            <a:off x="1607034" y="14072699"/>
            <a:ext cx="369594" cy="312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Ｂ棟</a:t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857964" y="13628036"/>
            <a:ext cx="644648" cy="4163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Ａ棟</a:t>
            </a:r>
          </a:p>
        </xdr:txBody>
      </xdr:sp>
    </xdr:grpSp>
    <xdr:clientData/>
  </xdr:twoCellAnchor>
  <xdr:twoCellAnchor>
    <xdr:from>
      <xdr:col>3</xdr:col>
      <xdr:colOff>180975</xdr:colOff>
      <xdr:row>76</xdr:row>
      <xdr:rowOff>133350</xdr:rowOff>
    </xdr:from>
    <xdr:to>
      <xdr:col>4</xdr:col>
      <xdr:colOff>895350</xdr:colOff>
      <xdr:row>82</xdr:row>
      <xdr:rowOff>142875</xdr:rowOff>
    </xdr:to>
    <xdr:grpSp>
      <xdr:nvGrpSpPr>
        <xdr:cNvPr id="6" name="グループ化 10"/>
        <xdr:cNvGrpSpPr>
          <a:grpSpLocks/>
        </xdr:cNvGrpSpPr>
      </xdr:nvGrpSpPr>
      <xdr:grpSpPr>
        <a:xfrm>
          <a:off x="2847975" y="13449300"/>
          <a:ext cx="2009775" cy="923925"/>
          <a:chOff x="2254250" y="13660436"/>
          <a:chExt cx="1611313" cy="912813"/>
        </a:xfrm>
        <a:solidFill>
          <a:srgbClr val="FFFFFF"/>
        </a:solidFill>
      </xdr:grpSpPr>
      <xdr:sp>
        <xdr:nvSpPr>
          <xdr:cNvPr id="7" name="正方形/長方形 7"/>
          <xdr:cNvSpPr>
            <a:spLocks/>
          </xdr:cNvSpPr>
        </xdr:nvSpPr>
        <xdr:spPr>
          <a:xfrm>
            <a:off x="2254250" y="13882706"/>
            <a:ext cx="1023989" cy="6825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2817807" y="13660436"/>
            <a:ext cx="285605" cy="222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3579958" y="14350979"/>
            <a:ext cx="285605" cy="222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4"/>
  <sheetViews>
    <sheetView tabSelected="1" view="pageBreakPreview" zoomScale="120" zoomScaleSheetLayoutView="120" workbookViewId="0" topLeftCell="A1">
      <pane ySplit="9" topLeftCell="BM10" activePane="bottomLeft" state="frozen"/>
      <selection pane="topLeft" activeCell="A1" sqref="A1"/>
      <selection pane="bottomLeft" activeCell="E15" sqref="E15"/>
    </sheetView>
  </sheetViews>
  <sheetFormatPr defaultColWidth="8.796875" defaultRowHeight="14.25"/>
  <cols>
    <col min="1" max="1" width="5.8984375" style="18" customWidth="1"/>
    <col min="2" max="2" width="4.5" style="282" customWidth="1"/>
    <col min="3" max="3" width="17.59765625" style="18" customWidth="1"/>
    <col min="4" max="4" width="13.59765625" style="18" customWidth="1"/>
    <col min="5" max="5" width="12.59765625" style="18" customWidth="1"/>
    <col min="6" max="6" width="7.59765625" style="18" customWidth="1"/>
    <col min="7" max="8" width="12.59765625" style="18" customWidth="1"/>
    <col min="9" max="9" width="8.59765625" style="18" customWidth="1"/>
    <col min="10" max="11" width="12.59765625" style="18" customWidth="1"/>
    <col min="12" max="12" width="4.3984375" style="271" customWidth="1"/>
    <col min="13" max="13" width="9" style="18" customWidth="1"/>
    <col min="14" max="15" width="12.59765625" style="18" customWidth="1"/>
    <col min="16" max="16384" width="9" style="18" customWidth="1"/>
  </cols>
  <sheetData>
    <row r="1" spans="2:12" s="8" customFormat="1" ht="25.5" customHeight="1" thickBot="1">
      <c r="B1" s="1"/>
      <c r="C1" s="2"/>
      <c r="D1" s="3"/>
      <c r="E1" s="4" t="s">
        <v>19</v>
      </c>
      <c r="F1" s="4"/>
      <c r="G1" s="4"/>
      <c r="H1" s="5"/>
      <c r="I1" s="3"/>
      <c r="J1" s="6">
        <v>40205</v>
      </c>
      <c r="K1" s="6"/>
      <c r="L1" s="7"/>
    </row>
    <row r="2" spans="2:12" ht="15" customHeight="1">
      <c r="B2" s="9" t="s">
        <v>20</v>
      </c>
      <c r="C2" s="10" t="s">
        <v>21</v>
      </c>
      <c r="D2" s="11" t="s">
        <v>22</v>
      </c>
      <c r="E2" s="12"/>
      <c r="F2" s="12"/>
      <c r="G2" s="13"/>
      <c r="H2" s="14" t="s">
        <v>23</v>
      </c>
      <c r="I2" s="15"/>
      <c r="J2" s="15"/>
      <c r="K2" s="16"/>
      <c r="L2" s="17"/>
    </row>
    <row r="3" spans="2:14" ht="15" customHeight="1">
      <c r="B3" s="19" t="s">
        <v>24</v>
      </c>
      <c r="C3" s="20"/>
      <c r="D3" s="21"/>
      <c r="E3" s="22"/>
      <c r="F3" s="22"/>
      <c r="G3" s="23"/>
      <c r="H3" s="24" t="s">
        <v>25</v>
      </c>
      <c r="I3" s="25" t="s">
        <v>26</v>
      </c>
      <c r="J3" s="26"/>
      <c r="K3" s="27"/>
      <c r="L3" s="28"/>
      <c r="N3" s="18" t="s">
        <v>27</v>
      </c>
    </row>
    <row r="4" spans="2:24" ht="14.25" thickBot="1">
      <c r="B4" s="29"/>
      <c r="C4" s="30" t="s">
        <v>28</v>
      </c>
      <c r="D4" s="31" t="s">
        <v>0</v>
      </c>
      <c r="E4" s="32" t="s">
        <v>1</v>
      </c>
      <c r="F4" s="33" t="s">
        <v>29</v>
      </c>
      <c r="G4" s="34"/>
      <c r="H4" s="35" t="s">
        <v>30</v>
      </c>
      <c r="I4" s="36" t="s">
        <v>31</v>
      </c>
      <c r="J4" s="37"/>
      <c r="K4" s="38"/>
      <c r="L4" s="28"/>
      <c r="N4" s="39" t="s">
        <v>32</v>
      </c>
      <c r="O4" s="39" t="s">
        <v>33</v>
      </c>
      <c r="P4" s="40"/>
      <c r="Q4" s="40"/>
      <c r="R4" s="40"/>
      <c r="S4" s="40"/>
      <c r="T4" s="40"/>
      <c r="U4" s="41"/>
      <c r="V4" s="41"/>
      <c r="W4" s="41"/>
      <c r="X4" s="41"/>
    </row>
    <row r="5" spans="2:24" ht="14.25" thickTop="1">
      <c r="B5" s="29"/>
      <c r="C5" s="42" t="s">
        <v>34</v>
      </c>
      <c r="D5" s="43" t="s">
        <v>2</v>
      </c>
      <c r="E5" s="44" t="s">
        <v>35</v>
      </c>
      <c r="F5" s="45" t="s">
        <v>36</v>
      </c>
      <c r="G5" s="46" t="s">
        <v>37</v>
      </c>
      <c r="H5" s="35" t="s">
        <v>38</v>
      </c>
      <c r="I5" s="36" t="s">
        <v>39</v>
      </c>
      <c r="J5" s="37"/>
      <c r="K5" s="38"/>
      <c r="L5" s="28"/>
      <c r="N5" s="47" t="s">
        <v>40</v>
      </c>
      <c r="O5" s="47" t="s">
        <v>41</v>
      </c>
      <c r="P5" s="40"/>
      <c r="Q5" s="40"/>
      <c r="R5" s="40"/>
      <c r="S5" s="40"/>
      <c r="T5" s="40"/>
      <c r="U5" s="41"/>
      <c r="V5" s="41"/>
      <c r="W5" s="41"/>
      <c r="X5" s="41"/>
    </row>
    <row r="6" spans="2:15" ht="13.5">
      <c r="B6" s="29"/>
      <c r="C6" s="48" t="s">
        <v>42</v>
      </c>
      <c r="D6" s="49">
        <v>310</v>
      </c>
      <c r="E6" s="50">
        <v>2320</v>
      </c>
      <c r="F6" s="51" t="s">
        <v>43</v>
      </c>
      <c r="G6" s="52" t="s">
        <v>44</v>
      </c>
      <c r="H6" s="53" t="s">
        <v>45</v>
      </c>
      <c r="I6" s="54" t="s">
        <v>46</v>
      </c>
      <c r="J6" s="55"/>
      <c r="K6" s="56"/>
      <c r="L6" s="57"/>
      <c r="N6" s="58" t="s">
        <v>47</v>
      </c>
      <c r="O6" s="58" t="s">
        <v>48</v>
      </c>
    </row>
    <row r="7" spans="2:15" ht="14.25" thickBot="1">
      <c r="B7" s="29"/>
      <c r="C7" s="59" t="s">
        <v>49</v>
      </c>
      <c r="D7" s="60">
        <v>460</v>
      </c>
      <c r="E7" s="61">
        <f>E6*0.3025</f>
        <v>701.8</v>
      </c>
      <c r="F7" s="62" t="s">
        <v>50</v>
      </c>
      <c r="G7" s="63"/>
      <c r="H7" s="64" t="s">
        <v>51</v>
      </c>
      <c r="I7" s="65" t="s">
        <v>52</v>
      </c>
      <c r="J7" s="66"/>
      <c r="K7" s="67"/>
      <c r="L7" s="68"/>
      <c r="N7" s="58" t="s">
        <v>53</v>
      </c>
      <c r="O7" s="58" t="s">
        <v>54</v>
      </c>
    </row>
    <row r="8" spans="2:15" ht="14.25" thickBot="1">
      <c r="B8" s="29"/>
      <c r="C8" s="69" t="s">
        <v>55</v>
      </c>
      <c r="D8" s="70" t="s">
        <v>56</v>
      </c>
      <c r="E8" s="71"/>
      <c r="F8" s="72"/>
      <c r="G8" s="73" t="s">
        <v>57</v>
      </c>
      <c r="H8" s="74"/>
      <c r="I8" s="75"/>
      <c r="J8" s="70" t="s">
        <v>58</v>
      </c>
      <c r="K8" s="76"/>
      <c r="L8" s="28"/>
      <c r="N8" s="58" t="s">
        <v>59</v>
      </c>
      <c r="O8" s="58" t="s">
        <v>60</v>
      </c>
    </row>
    <row r="9" spans="2:15" ht="13.5">
      <c r="B9" s="29"/>
      <c r="C9" s="77" t="s">
        <v>61</v>
      </c>
      <c r="D9" s="78" t="s">
        <v>62</v>
      </c>
      <c r="E9" s="79" t="s">
        <v>3</v>
      </c>
      <c r="F9" s="80" t="s">
        <v>63</v>
      </c>
      <c r="G9" s="81" t="s">
        <v>64</v>
      </c>
      <c r="H9" s="82" t="s">
        <v>65</v>
      </c>
      <c r="I9" s="83" t="s">
        <v>66</v>
      </c>
      <c r="J9" s="84" t="s">
        <v>67</v>
      </c>
      <c r="K9" s="85" t="s">
        <v>68</v>
      </c>
      <c r="L9" s="28"/>
      <c r="N9" s="58" t="s">
        <v>69</v>
      </c>
      <c r="O9" s="58" t="s">
        <v>70</v>
      </c>
    </row>
    <row r="10" spans="2:15" ht="13.5">
      <c r="B10" s="86"/>
      <c r="C10" s="87" t="s">
        <v>71</v>
      </c>
      <c r="D10" s="88">
        <v>27720</v>
      </c>
      <c r="E10" s="89">
        <f aca="true" t="shared" si="0" ref="E10:E41">IF(D10=0,"",D10/$E$7*1000)</f>
        <v>39498.43260188088</v>
      </c>
      <c r="F10" s="90">
        <f aca="true" t="shared" si="1" ref="F10:F41">IF(D10=0,"",D10/$D$54)</f>
        <v>0.02696498054474708</v>
      </c>
      <c r="G10" s="91" t="s">
        <v>72</v>
      </c>
      <c r="H10" s="92">
        <v>2320</v>
      </c>
      <c r="I10" s="93" t="s">
        <v>73</v>
      </c>
      <c r="J10" s="94">
        <f>IF(D10=0,"",D10/H10*1000)</f>
        <v>11948.275862068966</v>
      </c>
      <c r="K10" s="95" t="s">
        <v>74</v>
      </c>
      <c r="L10" s="96"/>
      <c r="N10" s="58" t="s">
        <v>75</v>
      </c>
      <c r="O10" s="58" t="s">
        <v>76</v>
      </c>
    </row>
    <row r="11" spans="2:15" ht="13.5">
      <c r="B11" s="86"/>
      <c r="C11" s="87" t="s">
        <v>77</v>
      </c>
      <c r="D11" s="88">
        <v>15680</v>
      </c>
      <c r="E11" s="89">
        <f t="shared" si="0"/>
        <v>22342.547734397263</v>
      </c>
      <c r="F11" s="90">
        <f t="shared" si="1"/>
        <v>0.015252918287937744</v>
      </c>
      <c r="G11" s="91" t="s">
        <v>72</v>
      </c>
      <c r="H11" s="92">
        <v>2320</v>
      </c>
      <c r="I11" s="93" t="s">
        <v>73</v>
      </c>
      <c r="J11" s="97">
        <f>IF(D11=0,"",D11/H11*1000)</f>
        <v>6758.620689655173</v>
      </c>
      <c r="K11" s="98" t="s">
        <v>74</v>
      </c>
      <c r="L11" s="96"/>
      <c r="N11" s="58" t="s">
        <v>78</v>
      </c>
      <c r="O11" s="58"/>
    </row>
    <row r="12" spans="2:15" ht="13.5">
      <c r="B12" s="86" t="s">
        <v>79</v>
      </c>
      <c r="C12" s="99" t="s">
        <v>4</v>
      </c>
      <c r="D12" s="100">
        <f>SUM(D10:D11)</f>
        <v>43400</v>
      </c>
      <c r="E12" s="101">
        <f t="shared" si="0"/>
        <v>61840.980336278146</v>
      </c>
      <c r="F12" s="102">
        <f t="shared" si="1"/>
        <v>0.04221789883268483</v>
      </c>
      <c r="G12" s="103"/>
      <c r="H12" s="104"/>
      <c r="I12" s="105"/>
      <c r="J12" s="106"/>
      <c r="K12" s="107"/>
      <c r="L12" s="108"/>
      <c r="N12" s="58" t="s">
        <v>80</v>
      </c>
      <c r="O12" s="58"/>
    </row>
    <row r="13" spans="2:15" ht="13.5">
      <c r="B13" s="86"/>
      <c r="C13" s="109" t="s">
        <v>81</v>
      </c>
      <c r="D13" s="88">
        <f>36990-27395</f>
        <v>9595</v>
      </c>
      <c r="E13" s="89">
        <f t="shared" si="0"/>
        <v>13671.986320889144</v>
      </c>
      <c r="F13" s="90">
        <f t="shared" si="1"/>
        <v>0.009333657587548639</v>
      </c>
      <c r="G13" s="110" t="s">
        <v>82</v>
      </c>
      <c r="H13" s="92">
        <v>2170</v>
      </c>
      <c r="I13" s="111" t="s">
        <v>83</v>
      </c>
      <c r="J13" s="112">
        <f aca="true" t="shared" si="2" ref="J13:J21">IF(D13=0,"",D13/H13*1000)</f>
        <v>4421.6589861751145</v>
      </c>
      <c r="K13" s="113">
        <f>IF(H13=0,"",H13/$D$6)</f>
        <v>7</v>
      </c>
      <c r="L13" s="114"/>
      <c r="N13" s="58" t="s">
        <v>84</v>
      </c>
      <c r="O13" s="58"/>
    </row>
    <row r="14" spans="2:15" ht="13.5">
      <c r="B14" s="86"/>
      <c r="C14" s="109" t="s">
        <v>85</v>
      </c>
      <c r="D14" s="88">
        <v>27395</v>
      </c>
      <c r="E14" s="89">
        <f t="shared" si="0"/>
        <v>39035.33770304931</v>
      </c>
      <c r="F14" s="90">
        <f t="shared" si="1"/>
        <v>0.026648832684824902</v>
      </c>
      <c r="G14" s="110" t="s">
        <v>86</v>
      </c>
      <c r="H14" s="92">
        <v>720</v>
      </c>
      <c r="I14" s="111" t="s">
        <v>87</v>
      </c>
      <c r="J14" s="115">
        <f t="shared" si="2"/>
        <v>38048.61111111112</v>
      </c>
      <c r="K14" s="113">
        <f>IF(H14=0,"",H14/$D$6)</f>
        <v>2.3225806451612905</v>
      </c>
      <c r="L14" s="114"/>
      <c r="N14" s="58"/>
      <c r="O14" s="58"/>
    </row>
    <row r="15" spans="2:12" ht="13.5">
      <c r="B15" s="86"/>
      <c r="C15" s="109" t="s">
        <v>88</v>
      </c>
      <c r="D15" s="88">
        <v>14740</v>
      </c>
      <c r="E15" s="89">
        <f t="shared" si="0"/>
        <v>21003.134796238246</v>
      </c>
      <c r="F15" s="90">
        <f t="shared" si="1"/>
        <v>0.014338521400778211</v>
      </c>
      <c r="G15" s="110" t="s">
        <v>89</v>
      </c>
      <c r="H15" s="92">
        <v>1342</v>
      </c>
      <c r="I15" s="111" t="s">
        <v>90</v>
      </c>
      <c r="J15" s="115">
        <f t="shared" si="2"/>
        <v>10983.60655737705</v>
      </c>
      <c r="K15" s="116">
        <f aca="true" t="shared" si="3" ref="K15:K21">IF(H15=0,"",H15/$E$6)</f>
        <v>0.5784482758620689</v>
      </c>
      <c r="L15" s="114"/>
    </row>
    <row r="16" spans="2:12" ht="13.5">
      <c r="B16" s="86"/>
      <c r="C16" s="109" t="s">
        <v>91</v>
      </c>
      <c r="D16" s="88">
        <v>10350</v>
      </c>
      <c r="E16" s="117">
        <f t="shared" si="0"/>
        <v>14747.791393559419</v>
      </c>
      <c r="F16" s="90">
        <f t="shared" si="1"/>
        <v>0.010068093385214008</v>
      </c>
      <c r="G16" s="110" t="s">
        <v>92</v>
      </c>
      <c r="H16" s="92">
        <v>2480</v>
      </c>
      <c r="I16" s="111" t="s">
        <v>93</v>
      </c>
      <c r="J16" s="115">
        <f t="shared" si="2"/>
        <v>4173.387096774194</v>
      </c>
      <c r="K16" s="116">
        <f t="shared" si="3"/>
        <v>1.0689655172413792</v>
      </c>
      <c r="L16" s="114"/>
    </row>
    <row r="17" spans="2:14" ht="13.5">
      <c r="B17" s="86"/>
      <c r="C17" s="109" t="s">
        <v>94</v>
      </c>
      <c r="D17" s="92">
        <v>30490</v>
      </c>
      <c r="E17" s="117">
        <f t="shared" si="0"/>
        <v>43445.42604730693</v>
      </c>
      <c r="F17" s="90">
        <f t="shared" si="1"/>
        <v>0.02965953307392996</v>
      </c>
      <c r="G17" s="110" t="s">
        <v>95</v>
      </c>
      <c r="H17" s="92">
        <v>181</v>
      </c>
      <c r="I17" s="111" t="s">
        <v>96</v>
      </c>
      <c r="J17" s="115">
        <f t="shared" si="2"/>
        <v>168453.03867403313</v>
      </c>
      <c r="K17" s="118">
        <f t="shared" si="3"/>
        <v>0.07801724137931035</v>
      </c>
      <c r="L17" s="114"/>
      <c r="N17" s="18" t="s">
        <v>97</v>
      </c>
    </row>
    <row r="18" spans="2:15" ht="13.5">
      <c r="B18" s="86"/>
      <c r="C18" s="109" t="s">
        <v>98</v>
      </c>
      <c r="D18" s="88">
        <f>164480-10440-17800</f>
        <v>136240</v>
      </c>
      <c r="E18" s="89">
        <f t="shared" si="0"/>
        <v>194129.38159019666</v>
      </c>
      <c r="F18" s="90">
        <f t="shared" si="1"/>
        <v>0.13252918287937743</v>
      </c>
      <c r="G18" s="110" t="s">
        <v>99</v>
      </c>
      <c r="H18" s="92">
        <v>451.2</v>
      </c>
      <c r="I18" s="111" t="s">
        <v>100</v>
      </c>
      <c r="J18" s="115">
        <f t="shared" si="2"/>
        <v>301950.3546099291</v>
      </c>
      <c r="K18" s="116">
        <f t="shared" si="3"/>
        <v>0.19448275862068964</v>
      </c>
      <c r="L18" s="114"/>
      <c r="N18" s="119" t="s">
        <v>101</v>
      </c>
      <c r="O18" s="120">
        <f>F52</f>
        <v>0.07403696498054475</v>
      </c>
    </row>
    <row r="19" spans="2:15" ht="13.5">
      <c r="B19" s="86"/>
      <c r="C19" s="109" t="s">
        <v>102</v>
      </c>
      <c r="D19" s="92">
        <v>10440</v>
      </c>
      <c r="E19" s="89">
        <f t="shared" si="0"/>
        <v>14876.03305785124</v>
      </c>
      <c r="F19" s="90">
        <f t="shared" si="1"/>
        <v>0.010155642023346304</v>
      </c>
      <c r="G19" s="110" t="s">
        <v>103</v>
      </c>
      <c r="H19" s="92">
        <v>2320</v>
      </c>
      <c r="I19" s="111" t="s">
        <v>104</v>
      </c>
      <c r="J19" s="115">
        <f t="shared" si="2"/>
        <v>4500</v>
      </c>
      <c r="K19" s="116">
        <f t="shared" si="3"/>
        <v>1</v>
      </c>
      <c r="L19" s="114"/>
      <c r="N19" s="119" t="s">
        <v>105</v>
      </c>
      <c r="O19" s="120">
        <f>F47</f>
        <v>0.1343385214007782</v>
      </c>
    </row>
    <row r="20" spans="2:15" ht="13.5">
      <c r="B20" s="86"/>
      <c r="C20" s="109" t="s">
        <v>106</v>
      </c>
      <c r="D20" s="92">
        <v>17800</v>
      </c>
      <c r="E20" s="89">
        <f t="shared" si="0"/>
        <v>25363.351382160163</v>
      </c>
      <c r="F20" s="90">
        <f t="shared" si="1"/>
        <v>0.017315175097276266</v>
      </c>
      <c r="G20" s="110" t="s">
        <v>107</v>
      </c>
      <c r="H20" s="92">
        <v>4452</v>
      </c>
      <c r="I20" s="111" t="s">
        <v>108</v>
      </c>
      <c r="J20" s="115">
        <f t="shared" si="2"/>
        <v>3998.2030548068287</v>
      </c>
      <c r="K20" s="116">
        <f t="shared" si="3"/>
        <v>1.9189655172413793</v>
      </c>
      <c r="L20" s="114"/>
      <c r="N20" s="119" t="s">
        <v>109</v>
      </c>
      <c r="O20" s="120">
        <f>F37</f>
        <v>0.16663424124513618</v>
      </c>
    </row>
    <row r="21" spans="2:15" ht="13.5">
      <c r="B21" s="86"/>
      <c r="C21" s="109"/>
      <c r="D21" s="92"/>
      <c r="E21" s="89">
        <f t="shared" si="0"/>
      </c>
      <c r="F21" s="90">
        <f t="shared" si="1"/>
      </c>
      <c r="G21" s="110"/>
      <c r="H21" s="92"/>
      <c r="I21" s="111"/>
      <c r="J21" s="121">
        <f t="shared" si="2"/>
      </c>
      <c r="K21" s="122">
        <f t="shared" si="3"/>
      </c>
      <c r="L21" s="123"/>
      <c r="N21" s="119" t="s">
        <v>110</v>
      </c>
      <c r="O21" s="120">
        <f>F30</f>
        <v>0.3327237354085603</v>
      </c>
    </row>
    <row r="22" spans="2:15" ht="13.5">
      <c r="B22" s="86" t="s">
        <v>111</v>
      </c>
      <c r="C22" s="99" t="s">
        <v>5</v>
      </c>
      <c r="D22" s="100">
        <f>SUM(D13:D21)</f>
        <v>257050</v>
      </c>
      <c r="E22" s="101">
        <f t="shared" si="0"/>
        <v>366272.4422912511</v>
      </c>
      <c r="F22" s="102">
        <f t="shared" si="1"/>
        <v>0.2500486381322957</v>
      </c>
      <c r="G22" s="124" t="s">
        <v>112</v>
      </c>
      <c r="H22" s="125"/>
      <c r="I22" s="125"/>
      <c r="J22" s="125"/>
      <c r="K22" s="126"/>
      <c r="L22" s="127"/>
      <c r="N22" s="119" t="s">
        <v>113</v>
      </c>
      <c r="O22" s="120">
        <f>F22</f>
        <v>0.2500486381322957</v>
      </c>
    </row>
    <row r="23" spans="2:15" ht="13.5">
      <c r="B23" s="86"/>
      <c r="C23" s="87" t="s">
        <v>6</v>
      </c>
      <c r="D23" s="88">
        <v>180990</v>
      </c>
      <c r="E23" s="89">
        <f t="shared" si="0"/>
        <v>257893.9868908521</v>
      </c>
      <c r="F23" s="90">
        <f t="shared" si="1"/>
        <v>0.1760603112840467</v>
      </c>
      <c r="G23" s="128" t="s">
        <v>114</v>
      </c>
      <c r="H23" s="129" t="s">
        <v>115</v>
      </c>
      <c r="I23" s="130"/>
      <c r="J23" s="130"/>
      <c r="K23" s="131"/>
      <c r="L23" s="123"/>
      <c r="N23" s="119" t="s">
        <v>116</v>
      </c>
      <c r="O23" s="120">
        <f>F12</f>
        <v>0.04221789883268483</v>
      </c>
    </row>
    <row r="24" spans="2:12" ht="13.5">
      <c r="B24" s="86"/>
      <c r="C24" s="87" t="s">
        <v>7</v>
      </c>
      <c r="D24" s="88">
        <v>157050</v>
      </c>
      <c r="E24" s="89">
        <f t="shared" si="0"/>
        <v>223781.70418922772</v>
      </c>
      <c r="F24" s="90">
        <f t="shared" si="1"/>
        <v>0.15277237354085604</v>
      </c>
      <c r="G24" s="128" t="s">
        <v>117</v>
      </c>
      <c r="H24" s="132" t="s">
        <v>118</v>
      </c>
      <c r="I24" s="133"/>
      <c r="J24" s="133"/>
      <c r="K24" s="134"/>
      <c r="L24" s="123"/>
    </row>
    <row r="25" spans="2:12" ht="13.5">
      <c r="B25" s="86"/>
      <c r="C25" s="87" t="s">
        <v>119</v>
      </c>
      <c r="D25" s="88">
        <v>4000</v>
      </c>
      <c r="E25" s="89">
        <f t="shared" si="0"/>
        <v>5699.629524080935</v>
      </c>
      <c r="F25" s="90">
        <f t="shared" si="1"/>
        <v>0.0038910505836575876</v>
      </c>
      <c r="G25" s="128" t="s">
        <v>120</v>
      </c>
      <c r="H25" s="132" t="s">
        <v>121</v>
      </c>
      <c r="I25" s="133"/>
      <c r="J25" s="133"/>
      <c r="K25" s="134"/>
      <c r="L25" s="123"/>
    </row>
    <row r="26" spans="2:12" ht="13.5">
      <c r="B26" s="86"/>
      <c r="C26" s="87"/>
      <c r="D26" s="92"/>
      <c r="E26" s="89">
        <f t="shared" si="0"/>
      </c>
      <c r="F26" s="90">
        <f t="shared" si="1"/>
      </c>
      <c r="G26" s="128" t="s">
        <v>122</v>
      </c>
      <c r="H26" s="132" t="s">
        <v>123</v>
      </c>
      <c r="I26" s="133"/>
      <c r="J26" s="133"/>
      <c r="K26" s="134"/>
      <c r="L26" s="123"/>
    </row>
    <row r="27" spans="2:12" ht="13.5">
      <c r="B27" s="86"/>
      <c r="C27" s="87"/>
      <c r="D27" s="92"/>
      <c r="E27" s="89">
        <f t="shared" si="0"/>
      </c>
      <c r="F27" s="90">
        <f t="shared" si="1"/>
      </c>
      <c r="G27" s="128" t="s">
        <v>124</v>
      </c>
      <c r="H27" s="132" t="s">
        <v>125</v>
      </c>
      <c r="I27" s="133"/>
      <c r="J27" s="133"/>
      <c r="K27" s="134"/>
      <c r="L27" s="123"/>
    </row>
    <row r="28" spans="2:12" ht="13.5">
      <c r="B28" s="86"/>
      <c r="C28" s="87"/>
      <c r="D28" s="92"/>
      <c r="E28" s="89">
        <f t="shared" si="0"/>
      </c>
      <c r="F28" s="90">
        <f t="shared" si="1"/>
      </c>
      <c r="G28" s="128" t="s">
        <v>126</v>
      </c>
      <c r="H28" s="132" t="s">
        <v>127</v>
      </c>
      <c r="I28" s="133"/>
      <c r="J28" s="133"/>
      <c r="K28" s="134"/>
      <c r="L28" s="123"/>
    </row>
    <row r="29" spans="2:12" ht="13.5">
      <c r="B29" s="86"/>
      <c r="C29" s="87"/>
      <c r="D29" s="92"/>
      <c r="E29" s="89">
        <f t="shared" si="0"/>
      </c>
      <c r="F29" s="90">
        <f t="shared" si="1"/>
      </c>
      <c r="G29" s="135" t="s">
        <v>128</v>
      </c>
      <c r="H29" s="132" t="s">
        <v>129</v>
      </c>
      <c r="I29" s="133"/>
      <c r="J29" s="133"/>
      <c r="K29" s="134"/>
      <c r="L29" s="123"/>
    </row>
    <row r="30" spans="2:12" ht="13.5">
      <c r="B30" s="86" t="s">
        <v>130</v>
      </c>
      <c r="C30" s="99" t="s">
        <v>8</v>
      </c>
      <c r="D30" s="100">
        <f>SUM(D23:D29)</f>
        <v>342040</v>
      </c>
      <c r="E30" s="101">
        <f t="shared" si="0"/>
        <v>487375.3206041608</v>
      </c>
      <c r="F30" s="102">
        <f t="shared" si="1"/>
        <v>0.3327237354085603</v>
      </c>
      <c r="G30" s="136" t="s">
        <v>131</v>
      </c>
      <c r="H30" s="137" t="s">
        <v>132</v>
      </c>
      <c r="I30" s="138"/>
      <c r="J30" s="138"/>
      <c r="K30" s="139"/>
      <c r="L30" s="108"/>
    </row>
    <row r="31" spans="2:12" ht="13.5">
      <c r="B31" s="86"/>
      <c r="C31" s="140" t="s">
        <v>9</v>
      </c>
      <c r="D31" s="141">
        <f>D12+D22+D30</f>
        <v>642490</v>
      </c>
      <c r="E31" s="142">
        <f t="shared" si="0"/>
        <v>915488.74323169</v>
      </c>
      <c r="F31" s="143">
        <f t="shared" si="1"/>
        <v>0.6249902723735409</v>
      </c>
      <c r="G31" s="124" t="s">
        <v>133</v>
      </c>
      <c r="H31" s="125"/>
      <c r="I31" s="125"/>
      <c r="J31" s="125"/>
      <c r="K31" s="126"/>
      <c r="L31" s="127"/>
    </row>
    <row r="32" spans="2:12" ht="13.5">
      <c r="B32" s="86"/>
      <c r="C32" s="144" t="s">
        <v>10</v>
      </c>
      <c r="D32" s="88">
        <v>65400</v>
      </c>
      <c r="E32" s="89">
        <f t="shared" si="0"/>
        <v>93188.94271872328</v>
      </c>
      <c r="F32" s="90">
        <f t="shared" si="1"/>
        <v>0.06361867704280155</v>
      </c>
      <c r="G32" s="128" t="s">
        <v>10</v>
      </c>
      <c r="H32" s="129" t="s">
        <v>134</v>
      </c>
      <c r="I32" s="130"/>
      <c r="J32" s="130"/>
      <c r="K32" s="131"/>
      <c r="L32" s="123"/>
    </row>
    <row r="33" spans="2:12" ht="13.5">
      <c r="B33" s="86"/>
      <c r="C33" s="87" t="s">
        <v>11</v>
      </c>
      <c r="D33" s="88">
        <v>17000</v>
      </c>
      <c r="E33" s="89">
        <f t="shared" si="0"/>
        <v>24223.42547734397</v>
      </c>
      <c r="F33" s="90">
        <f t="shared" si="1"/>
        <v>0.016536964980544747</v>
      </c>
      <c r="G33" s="128" t="s">
        <v>11</v>
      </c>
      <c r="H33" s="132" t="s">
        <v>135</v>
      </c>
      <c r="I33" s="133"/>
      <c r="J33" s="133"/>
      <c r="K33" s="134"/>
      <c r="L33" s="123"/>
    </row>
    <row r="34" spans="2:12" ht="13.5">
      <c r="B34" s="86"/>
      <c r="C34" s="87" t="s">
        <v>12</v>
      </c>
      <c r="D34" s="88">
        <v>74400</v>
      </c>
      <c r="E34" s="89">
        <f t="shared" si="0"/>
        <v>106013.1091479054</v>
      </c>
      <c r="F34" s="90">
        <f t="shared" si="1"/>
        <v>0.07237354085603113</v>
      </c>
      <c r="G34" s="128" t="s">
        <v>12</v>
      </c>
      <c r="H34" s="132" t="s">
        <v>136</v>
      </c>
      <c r="I34" s="133"/>
      <c r="J34" s="133"/>
      <c r="K34" s="134"/>
      <c r="L34" s="123"/>
    </row>
    <row r="35" spans="2:12" ht="13.5">
      <c r="B35" s="86"/>
      <c r="C35" s="145" t="s">
        <v>137</v>
      </c>
      <c r="D35" s="88">
        <v>14500</v>
      </c>
      <c r="E35" s="89">
        <f t="shared" si="0"/>
        <v>20661.15702479339</v>
      </c>
      <c r="F35" s="90">
        <f t="shared" si="1"/>
        <v>0.014105058365758755</v>
      </c>
      <c r="G35" s="128" t="s">
        <v>13</v>
      </c>
      <c r="H35" s="132" t="s">
        <v>138</v>
      </c>
      <c r="I35" s="133"/>
      <c r="J35" s="133"/>
      <c r="K35" s="134"/>
      <c r="L35" s="123"/>
    </row>
    <row r="36" spans="2:12" ht="14.25" thickBot="1">
      <c r="B36" s="86"/>
      <c r="C36" s="87"/>
      <c r="D36" s="92"/>
      <c r="E36" s="89">
        <f t="shared" si="0"/>
      </c>
      <c r="F36" s="90">
        <f t="shared" si="1"/>
      </c>
      <c r="G36" s="128" t="s">
        <v>139</v>
      </c>
      <c r="H36" s="137" t="s">
        <v>140</v>
      </c>
      <c r="I36" s="146"/>
      <c r="J36" s="146"/>
      <c r="K36" s="147"/>
      <c r="L36" s="123"/>
    </row>
    <row r="37" spans="2:12" ht="13.5">
      <c r="B37" s="86" t="s">
        <v>141</v>
      </c>
      <c r="C37" s="140" t="s">
        <v>14</v>
      </c>
      <c r="D37" s="148">
        <f>SUM(D32:D36)</f>
        <v>171300</v>
      </c>
      <c r="E37" s="142">
        <f t="shared" si="0"/>
        <v>244086.63436876607</v>
      </c>
      <c r="F37" s="143">
        <f t="shared" si="1"/>
        <v>0.16663424124513618</v>
      </c>
      <c r="G37" s="81" t="s">
        <v>64</v>
      </c>
      <c r="H37" s="149" t="s">
        <v>142</v>
      </c>
      <c r="I37" s="150" t="s">
        <v>143</v>
      </c>
      <c r="J37" s="84" t="s">
        <v>67</v>
      </c>
      <c r="K37" s="85" t="s">
        <v>68</v>
      </c>
      <c r="L37" s="28"/>
    </row>
    <row r="38" spans="2:12" ht="13.5">
      <c r="B38" s="86"/>
      <c r="C38" s="151" t="s">
        <v>144</v>
      </c>
      <c r="D38" s="92">
        <v>16580</v>
      </c>
      <c r="E38" s="89">
        <f t="shared" si="0"/>
        <v>23624.964377315475</v>
      </c>
      <c r="F38" s="90">
        <f t="shared" si="1"/>
        <v>0.0161284046692607</v>
      </c>
      <c r="G38" s="110" t="s">
        <v>145</v>
      </c>
      <c r="H38" s="92">
        <v>416</v>
      </c>
      <c r="I38" s="111" t="s">
        <v>146</v>
      </c>
      <c r="J38" s="115">
        <f aca="true" t="shared" si="4" ref="J38:J46">IF(D38=0,"",D38/H38*1000)</f>
        <v>39855.769230769234</v>
      </c>
      <c r="K38" s="152" t="s">
        <v>147</v>
      </c>
      <c r="L38" s="96"/>
    </row>
    <row r="39" spans="2:12" ht="13.5">
      <c r="B39" s="86"/>
      <c r="C39" s="87" t="s">
        <v>148</v>
      </c>
      <c r="D39" s="92">
        <v>6000</v>
      </c>
      <c r="E39" s="89">
        <f t="shared" si="0"/>
        <v>8549.444286121403</v>
      </c>
      <c r="F39" s="90">
        <f t="shared" si="1"/>
        <v>0.005836575875486381</v>
      </c>
      <c r="G39" s="110" t="s">
        <v>149</v>
      </c>
      <c r="H39" s="92">
        <v>150</v>
      </c>
      <c r="I39" s="111" t="s">
        <v>108</v>
      </c>
      <c r="J39" s="115">
        <f t="shared" si="4"/>
        <v>40000</v>
      </c>
      <c r="K39" s="153">
        <f>IF(H39=0,"",H39/(D$7-D$6))</f>
        <v>1</v>
      </c>
      <c r="L39" s="114"/>
    </row>
    <row r="40" spans="2:12" ht="13.5">
      <c r="B40" s="86"/>
      <c r="C40" s="87" t="s">
        <v>150</v>
      </c>
      <c r="D40" s="92"/>
      <c r="E40" s="89">
        <f t="shared" si="0"/>
      </c>
      <c r="F40" s="154">
        <f t="shared" si="1"/>
      </c>
      <c r="G40" s="110"/>
      <c r="H40" s="92"/>
      <c r="I40" s="155"/>
      <c r="J40" s="115">
        <f t="shared" si="4"/>
      </c>
      <c r="K40" s="153">
        <f>IF(H40=0,"",H40/(D$7-D$6))</f>
      </c>
      <c r="L40" s="114"/>
    </row>
    <row r="41" spans="2:12" ht="13.5">
      <c r="B41" s="86"/>
      <c r="C41" s="87" t="s">
        <v>151</v>
      </c>
      <c r="D41" s="92"/>
      <c r="E41" s="89">
        <f t="shared" si="0"/>
      </c>
      <c r="F41" s="154">
        <f t="shared" si="1"/>
      </c>
      <c r="G41" s="110"/>
      <c r="H41" s="92"/>
      <c r="I41" s="111"/>
      <c r="J41" s="115">
        <f t="shared" si="4"/>
      </c>
      <c r="K41" s="152" t="s">
        <v>152</v>
      </c>
      <c r="L41" s="96"/>
    </row>
    <row r="42" spans="2:12" ht="13.5">
      <c r="B42" s="86"/>
      <c r="C42" s="87" t="s">
        <v>153</v>
      </c>
      <c r="D42" s="92">
        <v>18200</v>
      </c>
      <c r="E42" s="89">
        <f aca="true" t="shared" si="5" ref="E42:E68">IF(D42=0,"",D42/$E$7*1000)</f>
        <v>25933.314334568255</v>
      </c>
      <c r="F42" s="156">
        <f aca="true" t="shared" si="6" ref="F42:F68">IF(D42=0,"",D42/$D$54)</f>
        <v>0.017704280155642023</v>
      </c>
      <c r="G42" s="110" t="s">
        <v>132</v>
      </c>
      <c r="H42" s="92">
        <v>16</v>
      </c>
      <c r="I42" s="111" t="s">
        <v>154</v>
      </c>
      <c r="J42" s="115">
        <f t="shared" si="4"/>
        <v>1137500</v>
      </c>
      <c r="K42" s="152" t="s">
        <v>155</v>
      </c>
      <c r="L42" s="96"/>
    </row>
    <row r="43" spans="2:12" ht="13.5">
      <c r="B43" s="86"/>
      <c r="C43" s="87" t="s">
        <v>156</v>
      </c>
      <c r="D43" s="92">
        <v>5220</v>
      </c>
      <c r="E43" s="89">
        <f t="shared" si="5"/>
        <v>7438.01652892562</v>
      </c>
      <c r="F43" s="90">
        <f t="shared" si="6"/>
        <v>0.005077821011673152</v>
      </c>
      <c r="G43" s="110" t="s">
        <v>157</v>
      </c>
      <c r="H43" s="92">
        <v>580</v>
      </c>
      <c r="I43" s="111" t="s">
        <v>158</v>
      </c>
      <c r="J43" s="115">
        <f t="shared" si="4"/>
        <v>9000</v>
      </c>
      <c r="K43" s="152" t="s">
        <v>159</v>
      </c>
      <c r="L43" s="96"/>
    </row>
    <row r="44" spans="2:12" ht="13.5">
      <c r="B44" s="86"/>
      <c r="C44" s="87" t="s">
        <v>160</v>
      </c>
      <c r="D44" s="92">
        <v>74000</v>
      </c>
      <c r="E44" s="89">
        <f t="shared" si="5"/>
        <v>105443.1461954973</v>
      </c>
      <c r="F44" s="90">
        <f t="shared" si="6"/>
        <v>0.07198443579766536</v>
      </c>
      <c r="G44" s="110" t="s">
        <v>161</v>
      </c>
      <c r="H44" s="92">
        <v>20</v>
      </c>
      <c r="I44" s="111" t="s">
        <v>162</v>
      </c>
      <c r="J44" s="115">
        <f t="shared" si="4"/>
        <v>3700000</v>
      </c>
      <c r="K44" s="152" t="s">
        <v>163</v>
      </c>
      <c r="L44" s="96"/>
    </row>
    <row r="45" spans="2:12" ht="13.5">
      <c r="B45" s="86"/>
      <c r="C45" s="87" t="s">
        <v>164</v>
      </c>
      <c r="D45" s="92">
        <v>18100</v>
      </c>
      <c r="E45" s="89">
        <f t="shared" si="5"/>
        <v>25790.82359646623</v>
      </c>
      <c r="F45" s="90">
        <f t="shared" si="6"/>
        <v>0.017607003891050584</v>
      </c>
      <c r="G45" s="110"/>
      <c r="H45" s="92">
        <v>20</v>
      </c>
      <c r="I45" s="111" t="s">
        <v>162</v>
      </c>
      <c r="J45" s="115">
        <f t="shared" si="4"/>
        <v>905000</v>
      </c>
      <c r="K45" s="152" t="s">
        <v>163</v>
      </c>
      <c r="L45" s="96"/>
    </row>
    <row r="46" spans="2:12" ht="14.25" thickBot="1">
      <c r="B46" s="86"/>
      <c r="C46" s="77"/>
      <c r="D46" s="92"/>
      <c r="E46" s="89">
        <f t="shared" si="5"/>
      </c>
      <c r="F46" s="157">
        <f t="shared" si="6"/>
      </c>
      <c r="G46" s="158"/>
      <c r="H46" s="159"/>
      <c r="I46" s="160"/>
      <c r="J46" s="161">
        <f t="shared" si="4"/>
      </c>
      <c r="K46" s="162" t="s">
        <v>163</v>
      </c>
      <c r="L46" s="96"/>
    </row>
    <row r="47" spans="2:12" ht="14.25">
      <c r="B47" s="86" t="s">
        <v>165</v>
      </c>
      <c r="C47" s="140" t="s">
        <v>15</v>
      </c>
      <c r="D47" s="163">
        <f>SUM(D38:D46)</f>
        <v>138100</v>
      </c>
      <c r="E47" s="142">
        <f t="shared" si="5"/>
        <v>196779.70931889428</v>
      </c>
      <c r="F47" s="143">
        <f t="shared" si="6"/>
        <v>0.1343385214007782</v>
      </c>
      <c r="G47" s="164" t="s">
        <v>166</v>
      </c>
      <c r="H47" s="165"/>
      <c r="I47" s="166"/>
      <c r="J47" s="167"/>
      <c r="K47" s="168"/>
      <c r="L47" s="169"/>
    </row>
    <row r="48" spans="2:12" ht="14.25">
      <c r="B48" s="86"/>
      <c r="C48" s="140" t="s">
        <v>16</v>
      </c>
      <c r="D48" s="163">
        <f>D31+D37+D47</f>
        <v>951890</v>
      </c>
      <c r="E48" s="142">
        <f t="shared" si="5"/>
        <v>1356355.0869193503</v>
      </c>
      <c r="F48" s="143">
        <f t="shared" si="6"/>
        <v>0.9259630350194552</v>
      </c>
      <c r="G48" s="170"/>
      <c r="H48" s="171"/>
      <c r="I48" s="169"/>
      <c r="J48" s="172"/>
      <c r="K48" s="173"/>
      <c r="L48" s="169"/>
    </row>
    <row r="49" spans="2:12" ht="13.5">
      <c r="B49" s="86"/>
      <c r="C49" s="87" t="s">
        <v>167</v>
      </c>
      <c r="D49" s="88">
        <v>76110</v>
      </c>
      <c r="E49" s="89">
        <f t="shared" si="5"/>
        <v>108449.70076944999</v>
      </c>
      <c r="F49" s="90">
        <f t="shared" si="6"/>
        <v>0.07403696498054475</v>
      </c>
      <c r="G49" s="174"/>
      <c r="H49" s="175"/>
      <c r="I49" s="175"/>
      <c r="J49" s="175"/>
      <c r="K49" s="176"/>
      <c r="L49" s="171"/>
    </row>
    <row r="50" spans="2:12" ht="13.5">
      <c r="B50" s="86"/>
      <c r="C50" s="87" t="s">
        <v>168</v>
      </c>
      <c r="D50" s="88"/>
      <c r="E50" s="89">
        <f t="shared" si="5"/>
      </c>
      <c r="F50" s="90">
        <f t="shared" si="6"/>
      </c>
      <c r="G50" s="174"/>
      <c r="H50" s="175"/>
      <c r="I50" s="175"/>
      <c r="J50" s="175"/>
      <c r="K50" s="176"/>
      <c r="L50" s="171"/>
    </row>
    <row r="51" spans="2:12" ht="13.5">
      <c r="B51" s="86"/>
      <c r="C51" s="87" t="s">
        <v>169</v>
      </c>
      <c r="D51" s="88"/>
      <c r="E51" s="89">
        <f t="shared" si="5"/>
      </c>
      <c r="F51" s="90">
        <f t="shared" si="6"/>
      </c>
      <c r="G51" s="174"/>
      <c r="H51" s="175"/>
      <c r="I51" s="177"/>
      <c r="J51" s="175"/>
      <c r="K51" s="178"/>
      <c r="L51" s="172"/>
    </row>
    <row r="52" spans="2:12" ht="13.5">
      <c r="B52" s="86" t="s">
        <v>170</v>
      </c>
      <c r="C52" s="140" t="s">
        <v>17</v>
      </c>
      <c r="D52" s="141">
        <f>SUM(D49:D51)</f>
        <v>76110</v>
      </c>
      <c r="E52" s="142">
        <f t="shared" si="5"/>
        <v>108449.70076944999</v>
      </c>
      <c r="F52" s="143">
        <f t="shared" si="6"/>
        <v>0.07403696498054475</v>
      </c>
      <c r="G52" s="174"/>
      <c r="H52" s="175"/>
      <c r="I52" s="177"/>
      <c r="J52" s="175"/>
      <c r="K52" s="178"/>
      <c r="L52" s="172"/>
    </row>
    <row r="53" spans="2:12" ht="14.25" thickBot="1">
      <c r="B53" s="86"/>
      <c r="C53" s="179" t="s">
        <v>171</v>
      </c>
      <c r="D53" s="180">
        <v>-28000</v>
      </c>
      <c r="E53" s="181">
        <f t="shared" si="5"/>
        <v>-39897.406668566546</v>
      </c>
      <c r="F53" s="182">
        <f t="shared" si="6"/>
        <v>-0.027237354085603113</v>
      </c>
      <c r="G53" s="183"/>
      <c r="H53" s="184"/>
      <c r="I53" s="185"/>
      <c r="J53" s="185"/>
      <c r="K53" s="186"/>
      <c r="L53" s="171"/>
    </row>
    <row r="54" spans="2:12" ht="14.25" thickBot="1">
      <c r="B54" s="86"/>
      <c r="C54" s="187" t="s">
        <v>18</v>
      </c>
      <c r="D54" s="188">
        <f>D48+D52</f>
        <v>1028000</v>
      </c>
      <c r="E54" s="189">
        <f t="shared" si="5"/>
        <v>1464804.7876888004</v>
      </c>
      <c r="F54" s="190">
        <f t="shared" si="6"/>
        <v>1</v>
      </c>
      <c r="G54" s="81" t="s">
        <v>172</v>
      </c>
      <c r="H54" s="149" t="s">
        <v>142</v>
      </c>
      <c r="I54" s="150" t="s">
        <v>143</v>
      </c>
      <c r="J54" s="84" t="s">
        <v>67</v>
      </c>
      <c r="K54" s="85" t="s">
        <v>68</v>
      </c>
      <c r="L54" s="28"/>
    </row>
    <row r="55" spans="2:12" ht="13.5">
      <c r="B55" s="191" t="s">
        <v>173</v>
      </c>
      <c r="C55" s="192" t="s">
        <v>174</v>
      </c>
      <c r="D55" s="193">
        <v>5980</v>
      </c>
      <c r="E55" s="194">
        <f t="shared" si="5"/>
        <v>8520.946138500998</v>
      </c>
      <c r="F55" s="195">
        <f t="shared" si="6"/>
        <v>0.005817120622568094</v>
      </c>
      <c r="G55" s="196" t="s">
        <v>175</v>
      </c>
      <c r="H55" s="92">
        <v>380</v>
      </c>
      <c r="I55" s="111" t="s">
        <v>176</v>
      </c>
      <c r="J55" s="115">
        <f aca="true" t="shared" si="7" ref="J55:J60">IF(D55=0,"",D55/H55*1000)</f>
        <v>15736.842105263158</v>
      </c>
      <c r="K55" s="197">
        <f>IF(H55=0,"",H55/$D$6)</f>
        <v>1.2258064516129032</v>
      </c>
      <c r="L55" s="114"/>
    </row>
    <row r="56" spans="2:12" ht="13.5">
      <c r="B56" s="198"/>
      <c r="C56" s="199" t="s">
        <v>177</v>
      </c>
      <c r="D56" s="88">
        <v>375</v>
      </c>
      <c r="E56" s="89">
        <f t="shared" si="5"/>
        <v>534.3402678825877</v>
      </c>
      <c r="F56" s="200">
        <f t="shared" si="6"/>
        <v>0.00036478599221789884</v>
      </c>
      <c r="G56" s="196" t="s">
        <v>149</v>
      </c>
      <c r="H56" s="92">
        <v>15</v>
      </c>
      <c r="I56" s="111" t="s">
        <v>108</v>
      </c>
      <c r="J56" s="115">
        <f t="shared" si="7"/>
        <v>25000</v>
      </c>
      <c r="K56" s="197">
        <f>IF(H56=0,"",H56/$D$6)</f>
        <v>0.04838709677419355</v>
      </c>
      <c r="L56" s="114"/>
    </row>
    <row r="57" spans="2:12" ht="13.5">
      <c r="B57" s="198"/>
      <c r="C57" s="199" t="s">
        <v>178</v>
      </c>
      <c r="D57" s="88">
        <v>48640</v>
      </c>
      <c r="E57" s="89">
        <f t="shared" si="5"/>
        <v>69307.49501282418</v>
      </c>
      <c r="F57" s="200">
        <f t="shared" si="6"/>
        <v>0.047315175097276264</v>
      </c>
      <c r="G57" s="196" t="s">
        <v>179</v>
      </c>
      <c r="H57" s="92">
        <v>2205</v>
      </c>
      <c r="I57" s="111" t="s">
        <v>180</v>
      </c>
      <c r="J57" s="115">
        <f t="shared" si="7"/>
        <v>22058.956916099774</v>
      </c>
      <c r="K57" s="116">
        <f>IF(H57=0,"",H57/$E$6)</f>
        <v>0.9504310344827587</v>
      </c>
      <c r="L57" s="114"/>
    </row>
    <row r="58" spans="2:12" ht="13.5">
      <c r="B58" s="198"/>
      <c r="C58" s="199" t="s">
        <v>181</v>
      </c>
      <c r="D58" s="88">
        <v>0</v>
      </c>
      <c r="E58" s="89">
        <f t="shared" si="5"/>
      </c>
      <c r="F58" s="200">
        <f t="shared" si="6"/>
      </c>
      <c r="G58" s="196"/>
      <c r="H58" s="92">
        <v>0</v>
      </c>
      <c r="I58" s="111" t="s">
        <v>182</v>
      </c>
      <c r="J58" s="115">
        <f t="shared" si="7"/>
      </c>
      <c r="K58" s="197">
        <f>IF(H58=0,"",H58/$D$6)</f>
      </c>
      <c r="L58" s="114"/>
    </row>
    <row r="59" spans="2:12" ht="13.5">
      <c r="B59" s="198"/>
      <c r="C59" s="199" t="s">
        <v>183</v>
      </c>
      <c r="D59" s="88">
        <v>121050</v>
      </c>
      <c r="E59" s="89">
        <f t="shared" si="5"/>
        <v>172485.0384724993</v>
      </c>
      <c r="F59" s="200">
        <f t="shared" si="6"/>
        <v>0.11775291828793774</v>
      </c>
      <c r="G59" s="196" t="s">
        <v>184</v>
      </c>
      <c r="H59" s="92">
        <v>945</v>
      </c>
      <c r="I59" s="111" t="s">
        <v>182</v>
      </c>
      <c r="J59" s="115">
        <f t="shared" si="7"/>
        <v>128095.2380952381</v>
      </c>
      <c r="K59" s="116">
        <f>IF(H59=0,"",H59/$E$6)</f>
        <v>0.4073275862068966</v>
      </c>
      <c r="L59" s="114"/>
    </row>
    <row r="60" spans="2:12" ht="13.5">
      <c r="B60" s="198"/>
      <c r="C60" s="201" t="s">
        <v>185</v>
      </c>
      <c r="D60" s="202">
        <f>5320-375</f>
        <v>4945</v>
      </c>
      <c r="E60" s="203">
        <f t="shared" si="5"/>
        <v>7046.166999145056</v>
      </c>
      <c r="F60" s="204">
        <f t="shared" si="6"/>
        <v>0.004810311284046693</v>
      </c>
      <c r="G60" s="205" t="s">
        <v>186</v>
      </c>
      <c r="H60" s="92">
        <v>2320</v>
      </c>
      <c r="I60" s="206" t="s">
        <v>187</v>
      </c>
      <c r="J60" s="207">
        <f t="shared" si="7"/>
        <v>2131.4655172413795</v>
      </c>
      <c r="K60" s="208" t="s">
        <v>188</v>
      </c>
      <c r="L60" s="96"/>
    </row>
    <row r="61" spans="2:12" ht="13.5">
      <c r="B61" s="209"/>
      <c r="C61" s="210" t="s">
        <v>189</v>
      </c>
      <c r="D61" s="211">
        <f>SUM(D55:D60)</f>
        <v>180990</v>
      </c>
      <c r="E61" s="212">
        <f t="shared" si="5"/>
        <v>257893.9868908521</v>
      </c>
      <c r="F61" s="213">
        <f t="shared" si="6"/>
        <v>0.1760603112840467</v>
      </c>
      <c r="G61" s="205"/>
      <c r="H61" s="214"/>
      <c r="I61" s="206"/>
      <c r="J61" s="207"/>
      <c r="K61" s="215"/>
      <c r="L61" s="123"/>
    </row>
    <row r="62" spans="2:12" ht="13.5">
      <c r="B62" s="216" t="s">
        <v>190</v>
      </c>
      <c r="C62" s="87" t="s">
        <v>177</v>
      </c>
      <c r="D62" s="217">
        <v>26500</v>
      </c>
      <c r="E62" s="218">
        <f t="shared" si="5"/>
        <v>37760.045597036195</v>
      </c>
      <c r="F62" s="219">
        <f t="shared" si="6"/>
        <v>0.025778210116731516</v>
      </c>
      <c r="G62" s="196" t="s">
        <v>191</v>
      </c>
      <c r="H62" s="92">
        <v>2320</v>
      </c>
      <c r="I62" s="111" t="s">
        <v>192</v>
      </c>
      <c r="J62" s="115">
        <f aca="true" t="shared" si="8" ref="J62:J67">IF(D62=0,"",D62/H62*1000)</f>
        <v>11422.41379310345</v>
      </c>
      <c r="K62" s="116">
        <f>IF(H62=0,"",H62/$E$6)</f>
        <v>1</v>
      </c>
      <c r="L62" s="114"/>
    </row>
    <row r="63" spans="2:12" ht="13.5">
      <c r="B63" s="198"/>
      <c r="C63" s="87" t="s">
        <v>178</v>
      </c>
      <c r="D63" s="88">
        <v>45240</v>
      </c>
      <c r="E63" s="89">
        <f t="shared" si="5"/>
        <v>64462.80991735537</v>
      </c>
      <c r="F63" s="90">
        <f t="shared" si="6"/>
        <v>0.04400778210116731</v>
      </c>
      <c r="G63" s="196" t="s">
        <v>193</v>
      </c>
      <c r="H63" s="92">
        <v>6960</v>
      </c>
      <c r="I63" s="111" t="s">
        <v>182</v>
      </c>
      <c r="J63" s="115">
        <f t="shared" si="8"/>
        <v>6500</v>
      </c>
      <c r="K63" s="116">
        <f>IF(H63=0,"",H63/$E$6)</f>
        <v>3</v>
      </c>
      <c r="L63" s="114"/>
    </row>
    <row r="64" spans="2:12" ht="13.5">
      <c r="B64" s="198"/>
      <c r="C64" s="87" t="s">
        <v>181</v>
      </c>
      <c r="D64" s="88">
        <v>8460</v>
      </c>
      <c r="E64" s="89">
        <f t="shared" si="5"/>
        <v>12054.716443431176</v>
      </c>
      <c r="F64" s="90">
        <f t="shared" si="6"/>
        <v>0.008229571984435798</v>
      </c>
      <c r="G64" s="196" t="s">
        <v>194</v>
      </c>
      <c r="H64" s="92">
        <v>2320</v>
      </c>
      <c r="I64" s="111" t="s">
        <v>195</v>
      </c>
      <c r="J64" s="115">
        <f t="shared" si="8"/>
        <v>3646.551724137931</v>
      </c>
      <c r="K64" s="116">
        <f>IF(H64=0,"",H64/$E$6)</f>
        <v>1</v>
      </c>
      <c r="L64" s="114"/>
    </row>
    <row r="65" spans="2:12" ht="13.5">
      <c r="B65" s="198"/>
      <c r="C65" s="87" t="s">
        <v>183</v>
      </c>
      <c r="D65" s="88">
        <v>23550</v>
      </c>
      <c r="E65" s="89">
        <f t="shared" si="5"/>
        <v>33556.5688230265</v>
      </c>
      <c r="F65" s="90">
        <f t="shared" si="6"/>
        <v>0.022908560311284045</v>
      </c>
      <c r="G65" s="196" t="s">
        <v>196</v>
      </c>
      <c r="H65" s="92">
        <v>281</v>
      </c>
      <c r="I65" s="111" t="s">
        <v>182</v>
      </c>
      <c r="J65" s="115">
        <f t="shared" si="8"/>
        <v>83807.82918149467</v>
      </c>
      <c r="K65" s="116">
        <f>IF(H65=0,"",H65/$E$6)</f>
        <v>0.12112068965517242</v>
      </c>
      <c r="L65" s="114"/>
    </row>
    <row r="66" spans="2:12" ht="13.5">
      <c r="B66" s="198"/>
      <c r="C66" s="87" t="s">
        <v>197</v>
      </c>
      <c r="D66" s="88">
        <v>0</v>
      </c>
      <c r="E66" s="89">
        <f t="shared" si="5"/>
      </c>
      <c r="F66" s="90">
        <f t="shared" si="6"/>
      </c>
      <c r="G66" s="196"/>
      <c r="H66" s="92"/>
      <c r="I66" s="111" t="s">
        <v>182</v>
      </c>
      <c r="J66" s="115">
        <f t="shared" si="8"/>
      </c>
      <c r="K66" s="116">
        <f>IF(H66=0,"",H66/$E$6)</f>
      </c>
      <c r="L66" s="114"/>
    </row>
    <row r="67" spans="2:12" ht="13.5">
      <c r="B67" s="198"/>
      <c r="C67" s="220" t="s">
        <v>185</v>
      </c>
      <c r="D67" s="88">
        <v>53300</v>
      </c>
      <c r="E67" s="89">
        <f t="shared" si="5"/>
        <v>75947.56340837845</v>
      </c>
      <c r="F67" s="90">
        <f t="shared" si="6"/>
        <v>0.05184824902723736</v>
      </c>
      <c r="G67" s="205"/>
      <c r="H67" s="92">
        <v>2320</v>
      </c>
      <c r="I67" s="221" t="s">
        <v>198</v>
      </c>
      <c r="J67" s="207">
        <f t="shared" si="8"/>
        <v>22974.137931034486</v>
      </c>
      <c r="K67" s="222" t="s">
        <v>199</v>
      </c>
      <c r="L67" s="127"/>
    </row>
    <row r="68" spans="2:12" ht="14.25" thickBot="1">
      <c r="B68" s="223"/>
      <c r="C68" s="224" t="s">
        <v>200</v>
      </c>
      <c r="D68" s="225">
        <f>SUM(D62:D67)</f>
        <v>157050</v>
      </c>
      <c r="E68" s="226">
        <f t="shared" si="5"/>
        <v>223781.70418922772</v>
      </c>
      <c r="F68" s="227">
        <f t="shared" si="6"/>
        <v>0.15277237354085604</v>
      </c>
      <c r="G68" s="228"/>
      <c r="H68" s="229"/>
      <c r="I68" s="230"/>
      <c r="J68" s="231"/>
      <c r="K68" s="232"/>
      <c r="L68" s="108"/>
    </row>
    <row r="69" spans="2:12" ht="13.5">
      <c r="B69" s="233" t="s">
        <v>201</v>
      </c>
      <c r="C69" s="15"/>
      <c r="D69" s="15"/>
      <c r="E69" s="15"/>
      <c r="F69" s="15"/>
      <c r="G69" s="234" t="s">
        <v>202</v>
      </c>
      <c r="H69" s="235"/>
      <c r="I69" s="235"/>
      <c r="J69" s="235"/>
      <c r="K69" s="236"/>
      <c r="L69" s="237"/>
    </row>
    <row r="70" spans="2:12" ht="13.5">
      <c r="B70" s="238"/>
      <c r="C70" s="45" t="s">
        <v>203</v>
      </c>
      <c r="D70" s="239" t="s">
        <v>204</v>
      </c>
      <c r="E70" s="240" t="s">
        <v>205</v>
      </c>
      <c r="F70" s="241" t="s">
        <v>206</v>
      </c>
      <c r="G70" s="242" t="s">
        <v>207</v>
      </c>
      <c r="H70" s="240" t="s">
        <v>208</v>
      </c>
      <c r="I70" s="241" t="s">
        <v>209</v>
      </c>
      <c r="J70" s="239" t="s">
        <v>210</v>
      </c>
      <c r="K70" s="243" t="s">
        <v>211</v>
      </c>
      <c r="L70" s="28"/>
    </row>
    <row r="71" spans="2:12" ht="13.5">
      <c r="B71" s="244" t="s">
        <v>212</v>
      </c>
      <c r="C71" s="245">
        <v>1278</v>
      </c>
      <c r="D71" s="246">
        <f>C71/$E$6</f>
        <v>0.5508620689655173</v>
      </c>
      <c r="E71" s="247" t="s">
        <v>213</v>
      </c>
      <c r="F71" s="248"/>
      <c r="G71" s="249">
        <v>9000</v>
      </c>
      <c r="H71" s="250">
        <v>800</v>
      </c>
      <c r="I71" s="251"/>
      <c r="J71" s="252" t="s">
        <v>213</v>
      </c>
      <c r="K71" s="253">
        <v>1200</v>
      </c>
      <c r="L71" s="254"/>
    </row>
    <row r="72" spans="2:12" ht="13.5">
      <c r="B72" s="255" t="s">
        <v>214</v>
      </c>
      <c r="C72" s="245">
        <v>4800</v>
      </c>
      <c r="D72" s="246">
        <f>C72/$E$6</f>
        <v>2.0689655172413794</v>
      </c>
      <c r="E72" s="256">
        <f>C72/C71</f>
        <v>3.755868544600939</v>
      </c>
      <c r="F72" s="248" t="s">
        <v>215</v>
      </c>
      <c r="G72" s="257">
        <v>3700</v>
      </c>
      <c r="H72" s="258"/>
      <c r="I72" s="251">
        <v>300</v>
      </c>
      <c r="J72" s="252" t="s">
        <v>199</v>
      </c>
      <c r="K72" s="259" t="s">
        <v>199</v>
      </c>
      <c r="L72" s="260"/>
    </row>
    <row r="73" spans="2:12" ht="13.5">
      <c r="B73" s="255" t="s">
        <v>216</v>
      </c>
      <c r="C73" s="245">
        <v>180.9</v>
      </c>
      <c r="D73" s="246">
        <f>C73/$E$6*1000</f>
        <v>77.97413793103449</v>
      </c>
      <c r="E73" s="256">
        <f>C73/C71*1000</f>
        <v>141.5492957746479</v>
      </c>
      <c r="F73" s="248"/>
      <c r="G73" s="249">
        <v>110000</v>
      </c>
      <c r="H73" s="250">
        <v>42000</v>
      </c>
      <c r="I73" s="251">
        <v>4000</v>
      </c>
      <c r="J73" s="252" t="s">
        <v>199</v>
      </c>
      <c r="K73" s="259" t="s">
        <v>199</v>
      </c>
      <c r="L73" s="260"/>
    </row>
    <row r="74" spans="2:12" ht="14.25" thickBot="1">
      <c r="B74" s="261" t="s">
        <v>217</v>
      </c>
      <c r="C74" s="262">
        <v>371.2</v>
      </c>
      <c r="D74" s="263">
        <f>C74/$E$6*1000</f>
        <v>160</v>
      </c>
      <c r="E74" s="264" t="s">
        <v>199</v>
      </c>
      <c r="F74" s="265" t="s">
        <v>218</v>
      </c>
      <c r="G74" s="266">
        <v>193000</v>
      </c>
      <c r="H74" s="267">
        <v>65000</v>
      </c>
      <c r="I74" s="268" t="s">
        <v>199</v>
      </c>
      <c r="J74" s="269">
        <v>10000</v>
      </c>
      <c r="K74" s="270">
        <v>12000</v>
      </c>
      <c r="L74" s="254"/>
    </row>
    <row r="75" spans="2:11" ht="13.5">
      <c r="B75" s="14" t="s">
        <v>219</v>
      </c>
      <c r="C75" s="15"/>
      <c r="D75" s="15"/>
      <c r="E75" s="15"/>
      <c r="F75" s="16"/>
      <c r="G75" s="124" t="s">
        <v>220</v>
      </c>
      <c r="H75" s="125"/>
      <c r="I75" s="125"/>
      <c r="J75" s="125"/>
      <c r="K75" s="126"/>
    </row>
    <row r="76" spans="2:11" ht="12" customHeight="1">
      <c r="B76" s="272"/>
      <c r="C76" s="273"/>
      <c r="D76" s="273"/>
      <c r="E76" s="273"/>
      <c r="F76" s="274"/>
      <c r="G76" s="273" t="s">
        <v>221</v>
      </c>
      <c r="H76" s="275"/>
      <c r="I76" s="275"/>
      <c r="J76" s="275"/>
      <c r="K76" s="276"/>
    </row>
    <row r="77" spans="2:11" ht="12" customHeight="1">
      <c r="B77" s="272"/>
      <c r="C77" s="273"/>
      <c r="D77" s="273"/>
      <c r="E77" s="273"/>
      <c r="F77" s="274"/>
      <c r="G77" s="273" t="s">
        <v>222</v>
      </c>
      <c r="H77" s="275"/>
      <c r="I77" s="275"/>
      <c r="J77" s="275"/>
      <c r="K77" s="276"/>
    </row>
    <row r="78" spans="2:11" ht="12" customHeight="1">
      <c r="B78" s="272"/>
      <c r="C78" s="273"/>
      <c r="D78" s="273"/>
      <c r="E78" s="273"/>
      <c r="F78" s="274"/>
      <c r="G78" s="273" t="s">
        <v>223</v>
      </c>
      <c r="H78" s="275"/>
      <c r="I78" s="275"/>
      <c r="J78" s="275"/>
      <c r="K78" s="276"/>
    </row>
    <row r="79" spans="2:11" ht="12" customHeight="1">
      <c r="B79" s="272"/>
      <c r="C79" s="273"/>
      <c r="D79" s="273"/>
      <c r="E79" s="273"/>
      <c r="F79" s="274"/>
      <c r="G79" s="273" t="s">
        <v>224</v>
      </c>
      <c r="H79" s="275"/>
      <c r="I79" s="275"/>
      <c r="J79" s="275"/>
      <c r="K79" s="276"/>
    </row>
    <row r="80" spans="2:11" ht="12" customHeight="1">
      <c r="B80" s="272"/>
      <c r="C80" s="273"/>
      <c r="D80" s="273"/>
      <c r="E80" s="273"/>
      <c r="F80" s="274"/>
      <c r="G80" s="273" t="s">
        <v>225</v>
      </c>
      <c r="H80" s="275"/>
      <c r="I80" s="275"/>
      <c r="J80" s="275"/>
      <c r="K80" s="276"/>
    </row>
    <row r="81" spans="2:11" ht="12" customHeight="1">
      <c r="B81" s="272"/>
      <c r="C81" s="273"/>
      <c r="D81" s="273"/>
      <c r="E81" s="273"/>
      <c r="F81" s="274"/>
      <c r="G81" s="273" t="s">
        <v>226</v>
      </c>
      <c r="H81" s="275"/>
      <c r="I81" s="275"/>
      <c r="J81" s="275"/>
      <c r="K81" s="276"/>
    </row>
    <row r="82" spans="2:11" ht="12" customHeight="1">
      <c r="B82" s="272"/>
      <c r="C82" s="273"/>
      <c r="D82" s="273"/>
      <c r="E82" s="273"/>
      <c r="F82" s="274"/>
      <c r="G82" s="273" t="s">
        <v>227</v>
      </c>
      <c r="H82" s="275"/>
      <c r="I82" s="275"/>
      <c r="J82" s="275"/>
      <c r="K82" s="276"/>
    </row>
    <row r="83" spans="2:11" ht="12" customHeight="1" thickBot="1">
      <c r="B83" s="272"/>
      <c r="C83" s="273"/>
      <c r="D83" s="277"/>
      <c r="E83" s="277"/>
      <c r="F83" s="274"/>
      <c r="G83" s="273" t="s">
        <v>228</v>
      </c>
      <c r="H83" s="275"/>
      <c r="I83" s="275"/>
      <c r="J83" s="275"/>
      <c r="K83" s="276"/>
    </row>
    <row r="84" spans="2:11" ht="12" customHeight="1" thickBot="1">
      <c r="B84" s="278"/>
      <c r="C84" s="277"/>
      <c r="D84" s="277"/>
      <c r="E84" s="277"/>
      <c r="F84" s="279"/>
      <c r="G84" s="280"/>
      <c r="H84" s="280"/>
      <c r="I84" s="280"/>
      <c r="J84" s="280"/>
      <c r="K84" s="281"/>
    </row>
    <row r="85" ht="13.5"/>
    <row r="86" ht="13.5"/>
    <row r="87" ht="13.5"/>
    <row r="88" ht="13.5"/>
    <row r="89" ht="13.5"/>
    <row r="90" ht="13.5"/>
    <row r="91" ht="13.5"/>
    <row r="92" ht="13.5"/>
  </sheetData>
  <sheetProtection/>
  <mergeCells count="18">
    <mergeCell ref="B75:F75"/>
    <mergeCell ref="G75:K75"/>
    <mergeCell ref="B3:C3"/>
    <mergeCell ref="F4:G4"/>
    <mergeCell ref="D8:E8"/>
    <mergeCell ref="G8:I8"/>
    <mergeCell ref="J8:K8"/>
    <mergeCell ref="B55:B61"/>
    <mergeCell ref="B62:B68"/>
    <mergeCell ref="G72:H72"/>
    <mergeCell ref="E1:G1"/>
    <mergeCell ref="D2:G3"/>
    <mergeCell ref="H2:K2"/>
    <mergeCell ref="J1:K1"/>
    <mergeCell ref="G22:K22"/>
    <mergeCell ref="G31:K31"/>
    <mergeCell ref="B69:F69"/>
    <mergeCell ref="G69:K69"/>
  </mergeCells>
  <dataValidations count="3">
    <dataValidation type="list" allowBlank="1" showInputMessage="1" showErrorMessage="1" sqref="D4">
      <formula1>$N$5:$N$14</formula1>
    </dataValidation>
    <dataValidation allowBlank="1" showInputMessage="1" showErrorMessage="1" imeMode="on" sqref="N5:O14"/>
    <dataValidation type="list" allowBlank="1" showInputMessage="1" showErrorMessage="1" sqref="D5">
      <formula1>$O$5:$O$14</formula1>
    </dataValidation>
  </dataValidations>
  <printOptions/>
  <pageMargins left="0.66" right="0.2362204724409449" top="0.4724409448818898" bottom="0.1968503937007874" header="0.1968503937007874" footer="0.2362204724409449"/>
  <pageSetup cellComments="asDisplayed" horizontalDpi="400" verticalDpi="400" orientation="portrait" paperSize="8" scale="10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硎谷 将紀</dc:creator>
  <cp:keywords/>
  <dc:description/>
  <cp:lastModifiedBy>硎谷 将紀</cp:lastModifiedBy>
  <dcterms:created xsi:type="dcterms:W3CDTF">2010-02-04T05:31:37Z</dcterms:created>
  <dcterms:modified xsi:type="dcterms:W3CDTF">2010-02-04T05:32:50Z</dcterms:modified>
  <cp:category/>
  <cp:version/>
  <cp:contentType/>
  <cp:contentStatus/>
</cp:coreProperties>
</file>